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ICITACOES\2022\02 - Projetos Básicos e Memoriais Descritivos\1 - ORÇAMENTO\4. Festival de Cinema\Vigia\"/>
    </mc:Choice>
  </mc:AlternateContent>
  <bookViews>
    <workbookView showHorizontalScroll="0" showVerticalScroll="0" xWindow="0" yWindow="0" windowWidth="28800" windowHeight="12435"/>
  </bookViews>
  <sheets>
    <sheet name="Vigia 12h diurno" sheetId="1" r:id="rId1"/>
    <sheet name="Vigia 12h noturno" sheetId="3" r:id="rId2"/>
    <sheet name="Vigia 16h-01h" sheetId="4" r:id="rId3"/>
    <sheet name="Vigia 17h-02h" sheetId="5" r:id="rId4"/>
    <sheet name="Uniforme" sheetId="2" r:id="rId5"/>
  </sheets>
  <definedNames>
    <definedName name="_xlnm.Print_Area" localSheetId="4">Uniforme!#REF!</definedName>
  </definedNames>
  <calcPr calcId="152511"/>
</workbook>
</file>

<file path=xl/calcChain.xml><?xml version="1.0" encoding="utf-8"?>
<calcChain xmlns="http://schemas.openxmlformats.org/spreadsheetml/2006/main">
  <c r="C14" i="2" l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D4" i="2"/>
  <c r="E4" i="2" s="1"/>
  <c r="D3" i="2"/>
  <c r="D14" i="2" s="1"/>
  <c r="E3" i="2" l="1"/>
  <c r="E14" i="2" s="1"/>
  <c r="E15" i="2" s="1"/>
  <c r="E132" i="5"/>
  <c r="D122" i="5"/>
  <c r="E111" i="5"/>
  <c r="D93" i="5"/>
  <c r="D100" i="5" s="1"/>
  <c r="D102" i="5" s="1"/>
  <c r="D78" i="5"/>
  <c r="D79" i="5" s="1"/>
  <c r="D75" i="5"/>
  <c r="D66" i="5"/>
  <c r="E55" i="5"/>
  <c r="D51" i="5"/>
  <c r="D67" i="5" s="1"/>
  <c r="D40" i="5"/>
  <c r="E26" i="5"/>
  <c r="E54" i="5" s="1"/>
  <c r="E60" i="5" s="1"/>
  <c r="E68" i="5" s="1"/>
  <c r="D81" i="5" l="1"/>
  <c r="E127" i="5" s="1"/>
  <c r="D70" i="5"/>
  <c r="E27" i="5"/>
  <c r="E32" i="5" s="1"/>
  <c r="E28" i="5"/>
  <c r="D76" i="5"/>
  <c r="E29" i="5"/>
  <c r="E90" i="5" l="1"/>
  <c r="E89" i="5"/>
  <c r="E62" i="5"/>
  <c r="E63" i="5" s="1"/>
  <c r="E69" i="5" s="1"/>
  <c r="E39" i="5"/>
  <c r="E128" i="5"/>
  <c r="E92" i="5"/>
  <c r="E88" i="5"/>
  <c r="E80" i="5"/>
  <c r="E38" i="5"/>
  <c r="E91" i="5"/>
  <c r="E87" i="5"/>
  <c r="E77" i="5"/>
  <c r="E79" i="5"/>
  <c r="E75" i="5"/>
  <c r="E78" i="5"/>
  <c r="E76" i="5"/>
  <c r="E112" i="5"/>
  <c r="E81" i="5" l="1"/>
  <c r="E130" i="5" s="1"/>
  <c r="E40" i="5"/>
  <c r="E93" i="5"/>
  <c r="E100" i="5" s="1"/>
  <c r="E66" i="5" l="1"/>
  <c r="E49" i="5"/>
  <c r="E48" i="5"/>
  <c r="E43" i="5"/>
  <c r="E45" i="5"/>
  <c r="E44" i="5"/>
  <c r="E50" i="5"/>
  <c r="E47" i="5"/>
  <c r="E46" i="5"/>
  <c r="E51" i="5" l="1"/>
  <c r="E67" i="5" s="1"/>
  <c r="E70" i="5" s="1"/>
  <c r="E129" i="5" l="1"/>
  <c r="E96" i="5"/>
  <c r="E97" i="5" s="1"/>
  <c r="E101" i="5" s="1"/>
  <c r="E102" i="5" s="1"/>
  <c r="E131" i="5" s="1"/>
  <c r="E133" i="5" l="1"/>
  <c r="E116" i="5" l="1"/>
  <c r="E117" i="5" l="1"/>
  <c r="E121" i="5"/>
  <c r="E119" i="5" l="1"/>
  <c r="E122" i="5" s="1"/>
  <c r="E134" i="5" s="1"/>
  <c r="E135" i="5" s="1"/>
  <c r="E136" i="5" s="1"/>
  <c r="E120" i="5"/>
  <c r="D122" i="4" l="1"/>
  <c r="E111" i="4"/>
  <c r="E132" i="4" s="1"/>
  <c r="D93" i="4"/>
  <c r="D100" i="4" s="1"/>
  <c r="D102" i="4" s="1"/>
  <c r="D79" i="4"/>
  <c r="D78" i="4"/>
  <c r="D76" i="4"/>
  <c r="D75" i="4"/>
  <c r="D67" i="4"/>
  <c r="E55" i="4"/>
  <c r="E54" i="4"/>
  <c r="E60" i="4" s="1"/>
  <c r="E68" i="4" s="1"/>
  <c r="D51" i="4"/>
  <c r="D40" i="4"/>
  <c r="E29" i="4"/>
  <c r="E28" i="4"/>
  <c r="E26" i="4"/>
  <c r="E27" i="4" s="1"/>
  <c r="D81" i="4" l="1"/>
  <c r="E127" i="4" s="1"/>
  <c r="E32" i="4"/>
  <c r="D66" i="4"/>
  <c r="D70" i="4" s="1"/>
  <c r="E128" i="4" l="1"/>
  <c r="E92" i="4"/>
  <c r="E88" i="4"/>
  <c r="E80" i="4"/>
  <c r="E47" i="4"/>
  <c r="E38" i="4"/>
  <c r="E40" i="4" s="1"/>
  <c r="E66" i="4" s="1"/>
  <c r="E50" i="4"/>
  <c r="E46" i="4"/>
  <c r="E90" i="4"/>
  <c r="E44" i="4"/>
  <c r="E91" i="4"/>
  <c r="E87" i="4"/>
  <c r="E77" i="4"/>
  <c r="E49" i="4"/>
  <c r="E45" i="4"/>
  <c r="E89" i="4"/>
  <c r="E78" i="4"/>
  <c r="E62" i="4"/>
  <c r="E63" i="4" s="1"/>
  <c r="E69" i="4" s="1"/>
  <c r="E48" i="4"/>
  <c r="E39" i="4"/>
  <c r="E75" i="4"/>
  <c r="E76" i="4"/>
  <c r="E112" i="4"/>
  <c r="E79" i="4"/>
  <c r="E81" i="4" l="1"/>
  <c r="E130" i="4" s="1"/>
  <c r="E93" i="4"/>
  <c r="E100" i="4" s="1"/>
  <c r="E43" i="4"/>
  <c r="E51" i="4" s="1"/>
  <c r="E67" i="4" s="1"/>
  <c r="E70" i="4" s="1"/>
  <c r="E129" i="4" l="1"/>
  <c r="E96" i="4"/>
  <c r="E97" i="4" s="1"/>
  <c r="E101" i="4" s="1"/>
  <c r="E102" i="4" s="1"/>
  <c r="E131" i="4" s="1"/>
  <c r="E133" i="4" l="1"/>
  <c r="E116" i="4" l="1"/>
  <c r="E120" i="4" l="1"/>
  <c r="E119" i="4"/>
  <c r="E117" i="4"/>
  <c r="E121" i="4" s="1"/>
  <c r="E122" i="4" l="1"/>
  <c r="E134" i="4" s="1"/>
  <c r="E135" i="4" s="1"/>
  <c r="E136" i="4" s="1"/>
  <c r="E132" i="3" l="1"/>
  <c r="D122" i="3"/>
  <c r="E111" i="3"/>
  <c r="D93" i="3"/>
  <c r="D100" i="3" s="1"/>
  <c r="D102" i="3" s="1"/>
  <c r="D78" i="3"/>
  <c r="D79" i="3" s="1"/>
  <c r="D76" i="3"/>
  <c r="D75" i="3"/>
  <c r="E55" i="3"/>
  <c r="D51" i="3"/>
  <c r="D67" i="3" s="1"/>
  <c r="D40" i="3"/>
  <c r="E29" i="3"/>
  <c r="E28" i="3"/>
  <c r="E26" i="3"/>
  <c r="D81" i="3" l="1"/>
  <c r="E127" i="3" s="1"/>
  <c r="E30" i="3"/>
  <c r="E54" i="3"/>
  <c r="E60" i="3" s="1"/>
  <c r="E68" i="3" s="1"/>
  <c r="E27" i="3"/>
  <c r="E32" i="3" s="1"/>
  <c r="D66" i="3"/>
  <c r="D70" i="3" s="1"/>
  <c r="E112" i="3" s="1"/>
  <c r="E91" i="3" l="1"/>
  <c r="E87" i="3"/>
  <c r="E77" i="3"/>
  <c r="E90" i="3"/>
  <c r="E89" i="3"/>
  <c r="E62" i="3"/>
  <c r="E63" i="3" s="1"/>
  <c r="E69" i="3" s="1"/>
  <c r="E39" i="3"/>
  <c r="E128" i="3"/>
  <c r="E92" i="3"/>
  <c r="E88" i="3"/>
  <c r="E80" i="3"/>
  <c r="E75" i="3"/>
  <c r="E38" i="3"/>
  <c r="E40" i="3" s="1"/>
  <c r="E66" i="3" s="1"/>
  <c r="E79" i="3"/>
  <c r="E78" i="3"/>
  <c r="E76" i="3"/>
  <c r="E46" i="3" l="1"/>
  <c r="E43" i="3"/>
  <c r="E44" i="3"/>
  <c r="E45" i="3"/>
  <c r="E50" i="3"/>
  <c r="E47" i="3"/>
  <c r="E48" i="3"/>
  <c r="E49" i="3"/>
  <c r="E81" i="3"/>
  <c r="E130" i="3" s="1"/>
  <c r="E93" i="3"/>
  <c r="E100" i="3" s="1"/>
  <c r="E51" i="3" l="1"/>
  <c r="E67" i="3" s="1"/>
  <c r="E70" i="3" s="1"/>
  <c r="E129" i="3" l="1"/>
  <c r="E133" i="3" s="1"/>
  <c r="E96" i="3"/>
  <c r="E97" i="3" s="1"/>
  <c r="E101" i="3" s="1"/>
  <c r="E102" i="3" s="1"/>
  <c r="E131" i="3" s="1"/>
  <c r="E116" i="3" l="1"/>
  <c r="E117" i="3" l="1"/>
  <c r="E120" i="3" s="1"/>
  <c r="E119" i="3" l="1"/>
  <c r="E121" i="3"/>
  <c r="E122" i="3" s="1"/>
  <c r="E134" i="3" s="1"/>
  <c r="E135" i="3" s="1"/>
  <c r="E136" i="3" s="1"/>
  <c r="E137" i="3" s="1"/>
  <c r="D122" i="1" l="1"/>
  <c r="E111" i="1"/>
  <c r="E132" i="1" s="1"/>
  <c r="D93" i="1"/>
  <c r="D100" i="1" s="1"/>
  <c r="D102" i="1" s="1"/>
  <c r="D79" i="1"/>
  <c r="D78" i="1"/>
  <c r="D76" i="1"/>
  <c r="D81" i="1" s="1"/>
  <c r="D75" i="1"/>
  <c r="D67" i="1"/>
  <c r="E55" i="1"/>
  <c r="E54" i="1"/>
  <c r="E60" i="1" s="1"/>
  <c r="E68" i="1" s="1"/>
  <c r="D51" i="1"/>
  <c r="D40" i="1"/>
  <c r="E29" i="1"/>
  <c r="E28" i="1"/>
  <c r="E27" i="1"/>
  <c r="E26" i="1"/>
  <c r="E32" i="1" s="1"/>
  <c r="E89" i="1" l="1"/>
  <c r="E78" i="1"/>
  <c r="E62" i="1"/>
  <c r="E63" i="1" s="1"/>
  <c r="E69" i="1" s="1"/>
  <c r="E48" i="1"/>
  <c r="E39" i="1"/>
  <c r="E128" i="1"/>
  <c r="E92" i="1"/>
  <c r="E88" i="1"/>
  <c r="E80" i="1"/>
  <c r="E75" i="1"/>
  <c r="E47" i="1"/>
  <c r="E38" i="1"/>
  <c r="E40" i="1" s="1"/>
  <c r="E66" i="1" s="1"/>
  <c r="E90" i="1"/>
  <c r="E49" i="1"/>
  <c r="E91" i="1"/>
  <c r="E87" i="1"/>
  <c r="E93" i="1" s="1"/>
  <c r="E100" i="1" s="1"/>
  <c r="E77" i="1"/>
  <c r="E50" i="1"/>
  <c r="E46" i="1"/>
  <c r="E76" i="1"/>
  <c r="E127" i="1"/>
  <c r="E79" i="1"/>
  <c r="D66" i="1"/>
  <c r="D70" i="1" s="1"/>
  <c r="E112" i="1" s="1"/>
  <c r="E81" i="1" l="1"/>
  <c r="E130" i="1" s="1"/>
  <c r="E45" i="1"/>
  <c r="E43" i="1"/>
  <c r="E51" i="1" s="1"/>
  <c r="E67" i="1" s="1"/>
  <c r="E70" i="1" s="1"/>
  <c r="E44" i="1"/>
  <c r="E129" i="1" l="1"/>
  <c r="E133" i="1" s="1"/>
  <c r="E96" i="1"/>
  <c r="E97" i="1" s="1"/>
  <c r="E101" i="1" s="1"/>
  <c r="E102" i="1" s="1"/>
  <c r="E131" i="1" s="1"/>
  <c r="E116" i="1" l="1"/>
  <c r="E117" i="1" l="1"/>
  <c r="E121" i="1"/>
  <c r="E120" i="1"/>
  <c r="E119" i="1"/>
  <c r="E122" i="1" s="1"/>
  <c r="E134" i="1" s="1"/>
  <c r="E135" i="1" s="1"/>
  <c r="E136" i="1" s="1"/>
  <c r="E137" i="1" s="1"/>
</calcChain>
</file>

<file path=xl/comments1.xml><?xml version="1.0" encoding="utf-8"?>
<comments xmlns="http://schemas.openxmlformats.org/spreadsheetml/2006/main">
  <authors>
    <author/>
  </authors>
  <commentList>
    <comment ref="A41" authorId="0" shapeId="0">
      <text>
        <r>
          <rPr>
            <sz val="11"/>
            <color rgb="FF000000"/>
            <rFont val="Calibri"/>
            <family val="2"/>
          </rPr>
          <t>Se a empresa for optante pelo Simples Nacional somente cota INSS, RAT e FGTS.
Se a empresa for desonerada, o INSS será 0%.
O RAT pode variar entre 0,5% e 6%.</t>
        </r>
      </text>
    </comment>
    <comment ref="E54" authorId="0" shapeId="0">
      <text>
        <r>
          <rPr>
            <sz val="11"/>
            <color rgb="FF000000"/>
            <rFont val="Calibri"/>
            <family val="2"/>
          </rPr>
          <t>Valor de acordo com a tarifa municipal. VT (valor da tarifa) a quantidade de dias (QD), varia de acordo com o tipo de jornada de trabalho.</t>
        </r>
      </text>
    </comment>
    <comment ref="E55" authorId="0" shapeId="0">
      <text>
        <r>
          <rPr>
            <sz val="11"/>
            <color rgb="FF000000"/>
            <rFont val="Calibri"/>
            <family val="2"/>
          </rPr>
          <t>Valor do auxílio alimentação (AA) de acordo com a CCT. O número de dias depende do tipo de jornada de trabalho.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41" authorId="0" shapeId="0">
      <text>
        <r>
          <rPr>
            <sz val="11"/>
            <color rgb="FF000000"/>
            <rFont val="Calibri"/>
            <family val="2"/>
          </rPr>
          <t>Se a empresa for optante pelo Simples Nacional somente cota INSS, RAT e FGTS.
Se a empresa for desonerada, o INSS será 0%.
O RAT pode variar entre 0,5% e 6%.</t>
        </r>
      </text>
    </comment>
    <comment ref="E54" authorId="0" shapeId="0">
      <text>
        <r>
          <rPr>
            <sz val="11"/>
            <color rgb="FF000000"/>
            <rFont val="Calibri"/>
            <family val="2"/>
          </rPr>
          <t>Valor de acordo com a tarifa municipal. VT (valor da tarifa) a quantidade de dias (QD), varia de acordo com o tipo de jornada de trabalho.</t>
        </r>
      </text>
    </comment>
    <comment ref="E55" authorId="0" shapeId="0">
      <text>
        <r>
          <rPr>
            <sz val="11"/>
            <color rgb="FF000000"/>
            <rFont val="Calibri"/>
            <family val="2"/>
          </rPr>
          <t>Valor do auxílio alimentação (AA) de acordo com a CCT. O número de dias depende do tipo de jornada de trabalho.</t>
        </r>
      </text>
    </comment>
  </commentList>
</comments>
</file>

<file path=xl/sharedStrings.xml><?xml version="1.0" encoding="utf-8"?>
<sst xmlns="http://schemas.openxmlformats.org/spreadsheetml/2006/main" count="886" uniqueCount="173">
  <si>
    <t>Departamento de Compras e Licitações</t>
  </si>
  <si>
    <t>DETERMINAÇÃO DOS SERVIÇOS</t>
  </si>
  <si>
    <t>A</t>
  </si>
  <si>
    <t>Data de Apresentação da Proposta</t>
  </si>
  <si>
    <t>B</t>
  </si>
  <si>
    <t>Municipio/UF</t>
  </si>
  <si>
    <t>Rio Grande do Sul</t>
  </si>
  <si>
    <t>C</t>
  </si>
  <si>
    <t>Ano Acordo, Convenção ou Sentença Normativa em Dissidio Coletivo</t>
  </si>
  <si>
    <t>RS0051/2021</t>
  </si>
  <si>
    <t>D</t>
  </si>
  <si>
    <t>Nº de meses de execução contratual</t>
  </si>
  <si>
    <t>Item</t>
  </si>
  <si>
    <t>Tipo de Serviço</t>
  </si>
  <si>
    <t>Unidade de medida</t>
  </si>
  <si>
    <t>Quantidade total a contratar</t>
  </si>
  <si>
    <t>Vigia</t>
  </si>
  <si>
    <t>MÃO-DE-OBRA VINCULADA À EXECUÇÃO CONTRATUAL</t>
  </si>
  <si>
    <t>DADOS COMPLEMENTARES PARA COMPOSIÇÃO DOS CUSTOS REFERENTE Á MÃO-DE-OBRA</t>
  </si>
  <si>
    <t>Tipo de serviço (mesmo serviço com características distintas)</t>
  </si>
  <si>
    <t>Classificação Brasileira de Ocupações</t>
  </si>
  <si>
    <t>Salário Normativo da Categoria Profissional</t>
  </si>
  <si>
    <t>Categoria profissional (vinculada à execução contratual)</t>
  </si>
  <si>
    <t>Data base da categoria (dia/mês/ano)</t>
  </si>
  <si>
    <t>01 de janeiro</t>
  </si>
  <si>
    <t>MÓDULO 1 : COMPOSIÇÃO DA REMUNERAÇÃO</t>
  </si>
  <si>
    <t>Remuneração</t>
  </si>
  <si>
    <t>%</t>
  </si>
  <si>
    <t>Valor (R$)</t>
  </si>
  <si>
    <t>Salário Base</t>
  </si>
  <si>
    <t>Adicional Periculosidade</t>
  </si>
  <si>
    <t>Adicional Insalubridade</t>
  </si>
  <si>
    <t>Adicional Noturno</t>
  </si>
  <si>
    <t>E</t>
  </si>
  <si>
    <t>Adicional de Hora Noturna Reduzida</t>
  </si>
  <si>
    <t>F</t>
  </si>
  <si>
    <t>Adicional de Produtividade</t>
  </si>
  <si>
    <t>TOTAL DO MÓDULO 1</t>
  </si>
  <si>
    <t>MÓDULO 2: ENCARGOS, BENEFÍCIOS ANUAIS, MENSAIS E DIÁRIOS</t>
  </si>
  <si>
    <t>SUBMÓDULO 2.1 - 13º SALÁRIO E ADICIONAL DE FÉRIAS</t>
  </si>
  <si>
    <t>2.1</t>
  </si>
  <si>
    <t>13º salário e adicional de férias</t>
  </si>
  <si>
    <t>13º (décimo terceiro) Salário</t>
  </si>
  <si>
    <t>Férias + Adicional de Férias</t>
  </si>
  <si>
    <t>TOTAL DO SUBMÓDULO 2.1</t>
  </si>
  <si>
    <t>SUBMÓDULO 2.2 - ENCARGOS PREVIDENCIÁRIOS, FGTS</t>
  </si>
  <si>
    <t>2.2</t>
  </si>
  <si>
    <t>Encargos previdenciários e FGTS</t>
  </si>
  <si>
    <t>INSS - Artigo 22 Inciso I Lei 8.212/91</t>
  </si>
  <si>
    <t>Salário Educação - Artigo 3º Inc. I Decreto Nº 87.043/82</t>
  </si>
  <si>
    <t>SAT - Riscos Ambientais de Trabalho (RAT 3,00XFAP 0,50)</t>
  </si>
  <si>
    <t>SESC/SESI Artigo 3º Lei Nº 8.036/90</t>
  </si>
  <si>
    <t>SENAC/SENAI Decreto Nº2.318/86</t>
  </si>
  <si>
    <t>SEBRAE - Artigo 8° Lei 8.029/90 e Lei 8.154 de 28/12/90(*)</t>
  </si>
  <si>
    <t>G</t>
  </si>
  <si>
    <t>INCRA - Lei 7.787 de 30/06/89 e DL 1.146/70(*)</t>
  </si>
  <si>
    <t>H</t>
  </si>
  <si>
    <t>FGTS - Artigo 15 Lei 8.036/90 e Artigo 7º III, CF</t>
  </si>
  <si>
    <t>TOTAL DO SUBMÓDULO 2.2</t>
  </si>
  <si>
    <t>SUBMÓDULO 2.3 -BENEFÍCIOS MENSAIS E DIÁRIOS</t>
  </si>
  <si>
    <t>2.3</t>
  </si>
  <si>
    <t>Benefícios</t>
  </si>
  <si>
    <t>Vale Transporte</t>
  </si>
  <si>
    <t>Auxílio refeição/alimentação</t>
  </si>
  <si>
    <t>Benefício Social</t>
  </si>
  <si>
    <t>Seguro de vida</t>
  </si>
  <si>
    <t>Prêmio mensal</t>
  </si>
  <si>
    <t>Outros</t>
  </si>
  <si>
    <t>TOTAL DO SUBMÓDULO 2.3</t>
  </si>
  <si>
    <t>Intervalo Intrajornada</t>
  </si>
  <si>
    <t>TOTAL DO SUBMÓDULO 2.4</t>
  </si>
  <si>
    <t>QUADRO RESUMO DO MÓDULO 2 - ENCARGOS E BENEFÍCIOS ANUAIS, MENSAIS E DIÁRIOS</t>
  </si>
  <si>
    <t>13º Salário, Férias e Adicional de Férias</t>
  </si>
  <si>
    <t>GPS, FGTS e outras contribuições</t>
  </si>
  <si>
    <t>Benefícios Mensais e Diários</t>
  </si>
  <si>
    <t>2.4</t>
  </si>
  <si>
    <t>Intervalo Intrajornada Titular</t>
  </si>
  <si>
    <t>VALOR TOTAL DO MÓDULO 2</t>
  </si>
  <si>
    <t>MÓDULO 3: PROVISÃO PARA RESCISÃO</t>
  </si>
  <si>
    <t>Provisão para rescisão</t>
  </si>
  <si>
    <t>Aviso prévio indenizado Art. 7º, XXI, CF/88, 477, 487 e 491 CLT</t>
  </si>
  <si>
    <t>Incidência do FGTS  sobre aviso prévio indenizado  Leis Nº 8.036/90 e 9.491/97</t>
  </si>
  <si>
    <t>Multa do FGTS e contribuição social sobre o Aviso Prévio Indenizado  Leis Nº 8.036/90 e 9.491/97</t>
  </si>
  <si>
    <t>Aviso prévio trabalhado Art. 7º, XXI, CF/88, 477, 487 e 491CLT. Redução de 7 dias ou 2 horas por dia, percentual relativo a contrato de 12 meses</t>
  </si>
  <si>
    <t>Incidência dos encargos do submódulo 2.2 sobre o Aviso Prévio</t>
  </si>
  <si>
    <t>Multa do FGTS e contribuição social sobre aviso prévio trabalhado Leis Nº 8.036/90 e 9.491/97</t>
  </si>
  <si>
    <t>TOTAL DO MÓDULO 3</t>
  </si>
  <si>
    <t>MÓDULO 4: CUSTO DE REPOSIÇÃO DO PROFISSIONAL AUSENTE</t>
  </si>
  <si>
    <t>SUBMÓDULO 4.1 - AUSÊNCIAS LEGAIS</t>
  </si>
  <si>
    <t>4.1</t>
  </si>
  <si>
    <t>Ausências Legais</t>
  </si>
  <si>
    <t>Férias Art 7º, XVII, CF/88</t>
  </si>
  <si>
    <t>Licença paternidade Art 7º, XIX, CF/88 e 10, § 1º da CLT</t>
  </si>
  <si>
    <t>Ausência por Acidente de trabalho Art. 19 a 23 da Lei Nº 88.213/91</t>
  </si>
  <si>
    <t>Afastamento Maternidade</t>
  </si>
  <si>
    <t>TOTAL DO SUBMÓDULO 4.1</t>
  </si>
  <si>
    <t>SUBMÓDULO 4.2 - INTRAJORNADA</t>
  </si>
  <si>
    <t>4.2</t>
  </si>
  <si>
    <t>Intrajornada</t>
  </si>
  <si>
    <t>Intervalo para repouso ou alimentação (1/12 avos do item H - Módulo 1)</t>
  </si>
  <si>
    <t>TOTAL DO SUBMÓDULO 4.2</t>
  </si>
  <si>
    <t>QUADRO RESUMO DO MÓDULO 4 - CUSTO DE REPOSIÇÃO DO PROFISSIONAL AUSENTE</t>
  </si>
  <si>
    <t>Custo de reposição do profissional ausente</t>
  </si>
  <si>
    <t>TOTAL DO MÓDULO 4</t>
  </si>
  <si>
    <t>MÓDULO 5: INSUMOS DIVERSOS</t>
  </si>
  <si>
    <t>INSUMOS DIVERSOS</t>
  </si>
  <si>
    <t>Uniformes e Equipamentos</t>
  </si>
  <si>
    <t>Locomoção</t>
  </si>
  <si>
    <t>Equipamento do Posto</t>
  </si>
  <si>
    <t>TOTAL DOS INSUMOS DIVERSOS</t>
  </si>
  <si>
    <t>TOTAL DE ENCARGOS</t>
  </si>
  <si>
    <t>MÓDULO 6: CUSTOS INDIRETOS, TRIBUTOS E LUCRO</t>
  </si>
  <si>
    <t>Custos Indiretos</t>
  </si>
  <si>
    <t>CUSTOS INDIRETOS</t>
  </si>
  <si>
    <t>LUCRO</t>
  </si>
  <si>
    <t>TRIBUTOS</t>
  </si>
  <si>
    <t>PIS</t>
  </si>
  <si>
    <t>COFINS</t>
  </si>
  <si>
    <t>ISS</t>
  </si>
  <si>
    <t>VALOR DO MÓDULO 6</t>
  </si>
  <si>
    <t>QUADRO RESUMO DO CUSTO POR EMPREGADO</t>
  </si>
  <si>
    <t>MÃO DE OBRA VINCULADA Á EXECUÇÃO CONTRATUAL (VALOR POR EMPREGADO)</t>
  </si>
  <si>
    <t>(R$)</t>
  </si>
  <si>
    <t>Módulo 1 - Composição da Remuneração</t>
  </si>
  <si>
    <t>Módulo 2 - Encargos.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</si>
  <si>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</si>
  <si>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</si>
  <si>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</si>
  <si>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 C + D+E)</t>
  </si>
  <si>
    <t>Módulo 6 - Custos indiretos, tributos e lucro</t>
  </si>
  <si>
    <t>VALOR TOTAL POR EMPREGADO</t>
  </si>
  <si>
    <t>Data: 23 de dezembro de 2021</t>
  </si>
  <si>
    <t>Posto de trabalho</t>
  </si>
  <si>
    <t>Autarquia Municipal de Turismo - Gramadotur</t>
  </si>
  <si>
    <t>Custos relativos ao serviço de vigia noturno</t>
  </si>
  <si>
    <t>1</t>
  </si>
  <si>
    <t>Valor por dia</t>
  </si>
  <si>
    <t>Custos relativos ao serviço de vigia diurno</t>
  </si>
  <si>
    <t>SUBMÓDULO 2.4 - INTERVALO INTRAJORNADA DO TITULAR</t>
  </si>
  <si>
    <t>Encargos e benefícios anuais, mensais e diários</t>
  </si>
  <si>
    <t>Valor dia</t>
  </si>
  <si>
    <t>Valor hora</t>
  </si>
  <si>
    <t>-</t>
  </si>
  <si>
    <t>VALOR por dia</t>
  </si>
  <si>
    <t>VALOR DO CONTRATO</t>
  </si>
  <si>
    <t>Planilha de Custos e Formação de Preços</t>
  </si>
  <si>
    <t>Convenção coletiva SEEAC</t>
  </si>
  <si>
    <t>Município/UF</t>
  </si>
  <si>
    <t>Ano Acordo, Convenção ou Sentença Normativa em Dissídio Coletivo</t>
  </si>
  <si>
    <t>RS 0051/2021</t>
  </si>
  <si>
    <t>Hora Noturna Reduzida</t>
  </si>
  <si>
    <t>Hora Extra Noturna</t>
  </si>
  <si>
    <t>Subtotal (A + B + C + D + E)</t>
  </si>
  <si>
    <t>Custos relativos ao serviço de vigia - diurno/noturno</t>
  </si>
  <si>
    <t>UNIFORMES E EPI'S</t>
  </si>
  <si>
    <t>DESCRIÇÃO</t>
  </si>
  <si>
    <t>QUANTIDADE/ANO</t>
  </si>
  <si>
    <t>VALOR</t>
  </si>
  <si>
    <t>VALOR POR ANO</t>
  </si>
  <si>
    <t>VALOR POR MÊS</t>
  </si>
  <si>
    <t>Calça</t>
  </si>
  <si>
    <t>Camiseta</t>
  </si>
  <si>
    <t>Meia em algodão</t>
  </si>
  <si>
    <t>Botina</t>
  </si>
  <si>
    <t>Jaqueta ou casaco</t>
  </si>
  <si>
    <t>Caneleira</t>
  </si>
  <si>
    <t>Óculos</t>
  </si>
  <si>
    <t>Viseira</t>
  </si>
  <si>
    <t>luvas</t>
  </si>
  <si>
    <t>Protetor Auricular</t>
  </si>
  <si>
    <t>Avental</t>
  </si>
  <si>
    <t>Subtotal</t>
  </si>
  <si>
    <t>TOTAL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</si>
</sst>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* #,##0.00_-;\-&quot;R$&quot;* #,##0.00_-;_-&quot;R$&quot;* &quot;-&quot;??_-;_-@_-"/>
    <numFmt numFmtId="164" formatCode="[$R$-416]&quot; &quot;#,##0.00;[Red]&quot;-&quot;[$R$-416]&quot; &quot;#,##0.00"/>
    <numFmt numFmtId="165" formatCode="[$-416]d/m/yyyy"/>
    <numFmt numFmtId="166" formatCode="#,##0.00&quot; &quot;;#,##0.00&quot; &quot;;&quot;-&quot;#&quot; &quot;;&quot; &quot;@&quot; &quot;"/>
    <numFmt numFmtId="167" formatCode="#,##0.00&quot; &quot;;&quot;(&quot;#,##0.00&quot;)&quot;;&quot;-&quot;#&quot; &quot;;&quot; &quot;@&quot; &quot;"/>
    <numFmt numFmtId="168" formatCode="&quot;R$ &quot;#,##0&quot; &quot;;[Red]&quot;(R$ &quot;#,##0&quot;)&quot;"/>
    <numFmt numFmtId="169" formatCode="0.000"/>
  </numFmts>
  <fonts count="36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sz val="9"/>
      <color rgb="FFFF0000"/>
      <name val="Geneva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FF"/>
      <name val="Arial"/>
      <family val="2"/>
    </font>
    <font>
      <sz val="11"/>
      <color rgb="FF800080"/>
      <name val="Calibri"/>
      <family val="2"/>
    </font>
    <font>
      <sz val="10"/>
      <color rgb="FF000000"/>
      <name val="Arial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2"/>
      <color rgb="FF000000"/>
      <name val="Bookman Old Style"/>
      <family val="1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C0000"/>
        <bgColor rgb="FFCC00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79998168889431442"/>
        <bgColor rgb="FFA6A6A6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0" tint="-0.249977111117893"/>
        <bgColor rgb="FFA6A6A6"/>
      </patternFill>
    </fill>
    <fill>
      <patternFill patternType="solid">
        <fgColor theme="9" tint="0.39997558519241921"/>
        <bgColor rgb="FFA6A6A6"/>
      </patternFill>
    </fill>
    <fill>
      <patternFill patternType="solid">
        <fgColor theme="9" tint="0.39997558519241921"/>
        <bgColor rgb="FF9999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7">
    <xf numFmtId="0" fontId="0" fillId="0" borderId="0"/>
    <xf numFmtId="0" fontId="1" fillId="2" borderId="0"/>
    <xf numFmtId="0" fontId="1" fillId="2" borderId="0"/>
    <xf numFmtId="0" fontId="1" fillId="3" borderId="0"/>
    <xf numFmtId="0" fontId="1" fillId="3" borderId="0"/>
    <xf numFmtId="0" fontId="1" fillId="4" borderId="0"/>
    <xf numFmtId="0" fontId="1" fillId="4" borderId="0"/>
    <xf numFmtId="0" fontId="1" fillId="5" borderId="0"/>
    <xf numFmtId="0" fontId="1" fillId="5" borderId="0"/>
    <xf numFmtId="0" fontId="1" fillId="6" borderId="0"/>
    <xf numFmtId="0" fontId="1" fillId="6" borderId="0"/>
    <xf numFmtId="0" fontId="1" fillId="7" borderId="0"/>
    <xf numFmtId="0" fontId="1" fillId="7" borderId="0"/>
    <xf numFmtId="0" fontId="1" fillId="8" borderId="0"/>
    <xf numFmtId="0" fontId="1" fillId="8" borderId="0"/>
    <xf numFmtId="0" fontId="1" fillId="9" borderId="0"/>
    <xf numFmtId="0" fontId="1" fillId="9" borderId="0"/>
    <xf numFmtId="0" fontId="1" fillId="10" borderId="0"/>
    <xf numFmtId="0" fontId="1" fillId="10" borderId="0"/>
    <xf numFmtId="0" fontId="1" fillId="5" borderId="0"/>
    <xf numFmtId="0" fontId="1" fillId="5" borderId="0"/>
    <xf numFmtId="0" fontId="1" fillId="8" borderId="0"/>
    <xf numFmtId="0" fontId="1" fillId="8" borderId="0"/>
    <xf numFmtId="0" fontId="1" fillId="11" borderId="0"/>
    <xf numFmtId="0" fontId="1" fillId="11" borderId="0"/>
    <xf numFmtId="0" fontId="2" fillId="12" borderId="0"/>
    <xf numFmtId="0" fontId="2" fillId="12" borderId="0"/>
    <xf numFmtId="0" fontId="2" fillId="9" borderId="0"/>
    <xf numFmtId="0" fontId="2" fillId="9" borderId="0"/>
    <xf numFmtId="0" fontId="2" fillId="10" borderId="0"/>
    <xf numFmtId="0" fontId="2" fillId="10" borderId="0"/>
    <xf numFmtId="0" fontId="2" fillId="13" borderId="0"/>
    <xf numFmtId="0" fontId="2" fillId="13" borderId="0"/>
    <xf numFmtId="0" fontId="2" fillId="14" borderId="0"/>
    <xf numFmtId="0" fontId="2" fillId="14" borderId="0"/>
    <xf numFmtId="0" fontId="2" fillId="15" borderId="0"/>
    <xf numFmtId="0" fontId="2" fillId="15" borderId="0"/>
    <xf numFmtId="0" fontId="3" fillId="0" borderId="0"/>
    <xf numFmtId="0" fontId="4" fillId="16" borderId="0"/>
    <xf numFmtId="0" fontId="4" fillId="17" borderId="0"/>
    <xf numFmtId="0" fontId="3" fillId="18" borderId="0"/>
    <xf numFmtId="0" fontId="5" fillId="19" borderId="0"/>
    <xf numFmtId="0" fontId="6" fillId="4" borderId="0"/>
    <xf numFmtId="0" fontId="6" fillId="4" borderId="0"/>
    <xf numFmtId="0" fontId="7" fillId="20" borderId="1"/>
    <xf numFmtId="0" fontId="7" fillId="20" borderId="1"/>
    <xf numFmtId="0" fontId="8" fillId="0" borderId="0"/>
    <xf numFmtId="0" fontId="9" fillId="21" borderId="2"/>
    <xf numFmtId="0" fontId="9" fillId="21" borderId="2"/>
    <xf numFmtId="0" fontId="10" fillId="0" borderId="3"/>
    <xf numFmtId="0" fontId="10" fillId="0" borderId="3"/>
    <xf numFmtId="0" fontId="2" fillId="22" borderId="0"/>
    <xf numFmtId="0" fontId="2" fillId="22" borderId="0"/>
    <xf numFmtId="0" fontId="2" fillId="23" borderId="0"/>
    <xf numFmtId="0" fontId="2" fillId="23" borderId="0"/>
    <xf numFmtId="0" fontId="2" fillId="24" borderId="0"/>
    <xf numFmtId="0" fontId="2" fillId="24" borderId="0"/>
    <xf numFmtId="0" fontId="2" fillId="13" borderId="0"/>
    <xf numFmtId="0" fontId="2" fillId="13" borderId="0"/>
    <xf numFmtId="0" fontId="2" fillId="14" borderId="0"/>
    <xf numFmtId="0" fontId="2" fillId="14" borderId="0"/>
    <xf numFmtId="0" fontId="2" fillId="25" borderId="0"/>
    <xf numFmtId="0" fontId="2" fillId="25" borderId="0"/>
    <xf numFmtId="0" fontId="11" fillId="7" borderId="1"/>
    <xf numFmtId="0" fontId="11" fillId="7" borderId="1"/>
    <xf numFmtId="0" fontId="12" fillId="26" borderId="0"/>
    <xf numFmtId="166" fontId="1" fillId="0" borderId="0"/>
    <xf numFmtId="166" fontId="1" fillId="0" borderId="0"/>
    <xf numFmtId="9" fontId="1" fillId="0" borderId="0"/>
    <xf numFmtId="0" fontId="13" fillId="0" borderId="0"/>
    <xf numFmtId="0" fontId="14" fillId="4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9" fillId="3" borderId="0"/>
    <xf numFmtId="0" fontId="19" fillId="3" borderId="0"/>
    <xf numFmtId="166" fontId="20" fillId="0" borderId="0"/>
    <xf numFmtId="167" fontId="1" fillId="0" borderId="0"/>
    <xf numFmtId="166" fontId="20" fillId="0" borderId="0"/>
    <xf numFmtId="167" fontId="1" fillId="0" borderId="0"/>
    <xf numFmtId="167" fontId="1" fillId="0" borderId="0"/>
    <xf numFmtId="0" fontId="21" fillId="27" borderId="0"/>
    <xf numFmtId="0" fontId="21" fillId="27" borderId="0"/>
    <xf numFmtId="0" fontId="22" fillId="28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28" borderId="4"/>
    <xf numFmtId="0" fontId="1" fillId="28" borderId="4"/>
    <xf numFmtId="0" fontId="24" fillId="28" borderId="1"/>
    <xf numFmtId="9" fontId="20" fillId="0" borderId="0"/>
    <xf numFmtId="9" fontId="1" fillId="0" borderId="0"/>
    <xf numFmtId="9" fontId="20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0" fontId="25" fillId="20" borderId="5"/>
    <xf numFmtId="0" fontId="25" fillId="20" borderId="5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0" fillId="0" borderId="0"/>
    <xf numFmtId="168" fontId="1" fillId="0" borderId="0"/>
    <xf numFmtId="167" fontId="1" fillId="0" borderId="0"/>
    <xf numFmtId="169" fontId="1" fillId="0" borderId="0"/>
    <xf numFmtId="167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8" fillId="0" borderId="6"/>
    <xf numFmtId="0" fontId="28" fillId="0" borderId="6"/>
    <xf numFmtId="0" fontId="29" fillId="0" borderId="7"/>
    <xf numFmtId="0" fontId="29" fillId="0" borderId="7"/>
    <xf numFmtId="0" fontId="30" fillId="0" borderId="8"/>
    <xf numFmtId="0" fontId="30" fillId="0" borderId="8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9"/>
    <xf numFmtId="0" fontId="32" fillId="0" borderId="9"/>
    <xf numFmtId="167" fontId="1" fillId="0" borderId="0"/>
    <xf numFmtId="168" fontId="1" fillId="0" borderId="0"/>
    <xf numFmtId="167" fontId="1" fillId="0" borderId="0"/>
    <xf numFmtId="166" fontId="1" fillId="0" borderId="0"/>
    <xf numFmtId="166" fontId="1" fillId="0" borderId="0"/>
    <xf numFmtId="0" fontId="5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34" fillId="29" borderId="0" xfId="0" applyFont="1" applyFill="1"/>
    <xf numFmtId="0" fontId="34" fillId="0" borderId="0" xfId="0" applyFont="1"/>
    <xf numFmtId="0" fontId="34" fillId="29" borderId="12" xfId="0" applyFont="1" applyFill="1" applyBorder="1" applyAlignment="1">
      <alignment horizontal="center" vertical="center" wrapText="1"/>
    </xf>
    <xf numFmtId="0" fontId="33" fillId="31" borderId="12" xfId="0" applyFont="1" applyFill="1" applyBorder="1" applyAlignment="1">
      <alignment horizontal="center" vertical="center" wrapText="1"/>
    </xf>
    <xf numFmtId="49" fontId="34" fillId="29" borderId="12" xfId="0" applyNumberFormat="1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center" vertical="center" wrapText="1"/>
    </xf>
    <xf numFmtId="0" fontId="34" fillId="29" borderId="0" xfId="0" applyFont="1" applyFill="1" applyBorder="1"/>
    <xf numFmtId="0" fontId="33" fillId="31" borderId="12" xfId="0" applyFont="1" applyFill="1" applyBorder="1" applyAlignment="1">
      <alignment horizontal="center" wrapText="1"/>
    </xf>
    <xf numFmtId="166" fontId="34" fillId="29" borderId="12" xfId="66" applyFont="1" applyFill="1" applyBorder="1" applyAlignment="1" applyProtection="1">
      <alignment horizontal="center" wrapText="1"/>
    </xf>
    <xf numFmtId="166" fontId="34" fillId="29" borderId="12" xfId="66" applyFont="1" applyFill="1" applyBorder="1" applyAlignment="1" applyProtection="1">
      <alignment horizontal="right" wrapText="1"/>
    </xf>
    <xf numFmtId="9" fontId="34" fillId="29" borderId="12" xfId="68" applyFont="1" applyFill="1" applyBorder="1" applyAlignment="1" applyProtection="1">
      <alignment horizontal="center" wrapText="1"/>
    </xf>
    <xf numFmtId="166" fontId="33" fillId="33" borderId="12" xfId="66" applyFont="1" applyFill="1" applyBorder="1" applyAlignment="1" applyProtection="1">
      <alignment horizontal="right" wrapText="1"/>
    </xf>
    <xf numFmtId="0" fontId="33" fillId="29" borderId="0" xfId="0" applyFont="1" applyFill="1"/>
    <xf numFmtId="0" fontId="33" fillId="29" borderId="0" xfId="0" applyFont="1" applyFill="1" applyAlignment="1">
      <alignment horizontal="center" vertical="center" wrapText="1"/>
    </xf>
    <xf numFmtId="166" fontId="33" fillId="29" borderId="0" xfId="66" applyFont="1" applyFill="1" applyBorder="1" applyAlignment="1" applyProtection="1">
      <alignment horizontal="right" wrapText="1"/>
    </xf>
    <xf numFmtId="10" fontId="34" fillId="29" borderId="12" xfId="68" applyNumberFormat="1" applyFont="1" applyFill="1" applyBorder="1" applyAlignment="1" applyProtection="1">
      <alignment horizontal="center" vertical="center" wrapText="1"/>
    </xf>
    <xf numFmtId="2" fontId="34" fillId="29" borderId="12" xfId="0" applyNumberFormat="1" applyFont="1" applyFill="1" applyBorder="1" applyAlignment="1">
      <alignment horizontal="right" vertical="center" wrapText="1"/>
    </xf>
    <xf numFmtId="0" fontId="34" fillId="29" borderId="12" xfId="0" applyFont="1" applyFill="1" applyBorder="1" applyAlignment="1">
      <alignment horizontal="left" vertical="center" wrapText="1"/>
    </xf>
    <xf numFmtId="10" fontId="33" fillId="33" borderId="12" xfId="0" applyNumberFormat="1" applyFont="1" applyFill="1" applyBorder="1" applyAlignment="1">
      <alignment horizontal="center" vertical="center" wrapText="1"/>
    </xf>
    <xf numFmtId="4" fontId="33" fillId="33" borderId="12" xfId="0" applyNumberFormat="1" applyFont="1" applyFill="1" applyBorder="1" applyAlignment="1">
      <alignment horizontal="right" vertical="center" wrapText="1"/>
    </xf>
    <xf numFmtId="166" fontId="34" fillId="29" borderId="12" xfId="66" applyFont="1" applyFill="1" applyBorder="1" applyAlignment="1" applyProtection="1">
      <alignment horizontal="right" vertical="center" wrapText="1"/>
    </xf>
    <xf numFmtId="10" fontId="33" fillId="33" borderId="12" xfId="68" applyNumberFormat="1" applyFont="1" applyFill="1" applyBorder="1" applyAlignment="1" applyProtection="1">
      <alignment horizontal="center" vertical="center" wrapText="1"/>
    </xf>
    <xf numFmtId="4" fontId="33" fillId="33" borderId="12" xfId="68" applyNumberFormat="1" applyFont="1" applyFill="1" applyBorder="1" applyAlignment="1" applyProtection="1">
      <alignment horizontal="right" vertical="center" wrapText="1"/>
    </xf>
    <xf numFmtId="0" fontId="34" fillId="29" borderId="0" xfId="0" applyFont="1" applyFill="1" applyAlignment="1">
      <alignment vertical="center"/>
    </xf>
    <xf numFmtId="2" fontId="34" fillId="29" borderId="12" xfId="0" applyNumberFormat="1" applyFont="1" applyFill="1" applyBorder="1" applyAlignment="1">
      <alignment horizontal="center" vertical="center" wrapText="1"/>
    </xf>
    <xf numFmtId="0" fontId="33" fillId="29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10" fontId="34" fillId="29" borderId="12" xfId="0" applyNumberFormat="1" applyFont="1" applyFill="1" applyBorder="1" applyAlignment="1">
      <alignment horizontal="center" wrapText="1"/>
    </xf>
    <xf numFmtId="10" fontId="33" fillId="33" borderId="12" xfId="0" applyNumberFormat="1" applyFont="1" applyFill="1" applyBorder="1" applyAlignment="1">
      <alignment horizontal="center"/>
    </xf>
    <xf numFmtId="0" fontId="33" fillId="29" borderId="0" xfId="0" applyFont="1" applyFill="1" applyAlignment="1">
      <alignment horizontal="center" wrapText="1"/>
    </xf>
    <xf numFmtId="10" fontId="33" fillId="29" borderId="0" xfId="0" applyNumberFormat="1" applyFont="1" applyFill="1" applyAlignment="1">
      <alignment horizontal="center"/>
    </xf>
    <xf numFmtId="10" fontId="34" fillId="29" borderId="12" xfId="68" applyNumberFormat="1" applyFont="1" applyFill="1" applyBorder="1" applyAlignment="1" applyProtection="1">
      <alignment horizontal="center" wrapText="1"/>
    </xf>
    <xf numFmtId="10" fontId="33" fillId="33" borderId="12" xfId="68" applyNumberFormat="1" applyFont="1" applyFill="1" applyBorder="1" applyAlignment="1" applyProtection="1">
      <alignment horizontal="center" wrapText="1"/>
    </xf>
    <xf numFmtId="4" fontId="34" fillId="29" borderId="12" xfId="68" applyNumberFormat="1" applyFont="1" applyFill="1" applyBorder="1" applyAlignment="1" applyProtection="1">
      <alignment horizontal="center" vertical="center" wrapText="1"/>
    </xf>
    <xf numFmtId="0" fontId="33" fillId="29" borderId="11" xfId="0" applyFont="1" applyFill="1" applyBorder="1" applyAlignment="1">
      <alignment horizontal="center" wrapText="1"/>
    </xf>
    <xf numFmtId="0" fontId="34" fillId="29" borderId="0" xfId="0" applyFont="1" applyFill="1" applyAlignment="1">
      <alignment horizontal="center" vertical="center"/>
    </xf>
    <xf numFmtId="0" fontId="34" fillId="29" borderId="0" xfId="0" applyFont="1" applyFill="1" applyAlignment="1">
      <alignment horizontal="center"/>
    </xf>
    <xf numFmtId="10" fontId="35" fillId="29" borderId="0" xfId="0" applyNumberFormat="1" applyFont="1" applyFill="1"/>
    <xf numFmtId="0" fontId="33" fillId="29" borderId="0" xfId="0" applyFont="1" applyFill="1" applyAlignment="1">
      <alignment vertical="center"/>
    </xf>
    <xf numFmtId="164" fontId="33" fillId="33" borderId="12" xfId="66" applyNumberFormat="1" applyFont="1" applyFill="1" applyBorder="1" applyAlignment="1" applyProtection="1">
      <alignment horizontal="right" vertical="center" wrapText="1"/>
    </xf>
    <xf numFmtId="10" fontId="33" fillId="33" borderId="12" xfId="0" applyNumberFormat="1" applyFont="1" applyFill="1" applyBorder="1" applyAlignment="1">
      <alignment horizontal="center" vertical="center"/>
    </xf>
    <xf numFmtId="4" fontId="34" fillId="29" borderId="12" xfId="0" applyNumberFormat="1" applyFont="1" applyFill="1" applyBorder="1" applyAlignment="1">
      <alignment wrapText="1"/>
    </xf>
    <xf numFmtId="4" fontId="34" fillId="29" borderId="12" xfId="0" applyNumberFormat="1" applyFont="1" applyFill="1" applyBorder="1" applyAlignment="1">
      <alignment horizontal="right" wrapText="1"/>
    </xf>
    <xf numFmtId="164" fontId="33" fillId="33" borderId="12" xfId="0" applyNumberFormat="1" applyFont="1" applyFill="1" applyBorder="1" applyAlignment="1">
      <alignment horizontal="right" wrapText="1"/>
    </xf>
    <xf numFmtId="164" fontId="33" fillId="33" borderId="12" xfId="0" applyNumberFormat="1" applyFont="1" applyFill="1" applyBorder="1" applyAlignment="1">
      <alignment horizontal="right" vertical="center" wrapText="1"/>
    </xf>
    <xf numFmtId="164" fontId="33" fillId="0" borderId="12" xfId="0" applyNumberFormat="1" applyFont="1" applyFill="1" applyBorder="1"/>
    <xf numFmtId="0" fontId="34" fillId="29" borderId="0" xfId="0" applyFont="1" applyFill="1" applyBorder="1" applyAlignment="1">
      <alignment horizontal="center" vertical="center" wrapText="1"/>
    </xf>
    <xf numFmtId="0" fontId="34" fillId="29" borderId="0" xfId="0" applyFont="1" applyFill="1" applyBorder="1" applyAlignment="1">
      <alignment horizontal="left" vertical="center" wrapText="1"/>
    </xf>
    <xf numFmtId="165" fontId="34" fillId="29" borderId="0" xfId="0" applyNumberFormat="1" applyFont="1" applyFill="1" applyBorder="1" applyAlignment="1">
      <alignment horizontal="center" vertical="center" wrapText="1"/>
    </xf>
    <xf numFmtId="9" fontId="34" fillId="0" borderId="12" xfId="68" applyFont="1" applyFill="1" applyBorder="1" applyAlignment="1" applyProtection="1">
      <alignment horizontal="center" wrapText="1"/>
    </xf>
    <xf numFmtId="166" fontId="34" fillId="0" borderId="12" xfId="66" applyFont="1" applyFill="1" applyBorder="1" applyAlignment="1" applyProtection="1">
      <alignment horizontal="right" wrapText="1"/>
    </xf>
    <xf numFmtId="10" fontId="33" fillId="33" borderId="12" xfId="0" applyNumberFormat="1" applyFont="1" applyFill="1" applyBorder="1" applyAlignment="1">
      <alignment horizontal="center" wrapText="1"/>
    </xf>
    <xf numFmtId="10" fontId="33" fillId="29" borderId="0" xfId="0" applyNumberFormat="1" applyFont="1" applyFill="1" applyAlignment="1">
      <alignment horizontal="center" wrapText="1"/>
    </xf>
    <xf numFmtId="0" fontId="34" fillId="29" borderId="0" xfId="0" applyFont="1" applyFill="1" applyAlignment="1">
      <alignment horizontal="center" vertical="center" wrapText="1"/>
    </xf>
    <xf numFmtId="0" fontId="34" fillId="29" borderId="0" xfId="0" applyFont="1" applyFill="1" applyAlignment="1">
      <alignment wrapText="1"/>
    </xf>
    <xf numFmtId="0" fontId="34" fillId="29" borderId="0" xfId="0" applyFont="1" applyFill="1" applyAlignment="1">
      <alignment horizontal="center" wrapText="1"/>
    </xf>
    <xf numFmtId="10" fontId="35" fillId="29" borderId="0" xfId="0" applyNumberFormat="1" applyFont="1" applyFill="1" applyAlignment="1">
      <alignment wrapText="1"/>
    </xf>
    <xf numFmtId="164" fontId="33" fillId="29" borderId="12" xfId="0" applyNumberFormat="1" applyFont="1" applyFill="1" applyBorder="1" applyAlignment="1">
      <alignment wrapText="1"/>
    </xf>
    <xf numFmtId="0" fontId="34" fillId="0" borderId="0" xfId="0" applyFont="1" applyAlignment="1">
      <alignment wrapText="1"/>
    </xf>
    <xf numFmtId="0" fontId="33" fillId="29" borderId="0" xfId="0" applyFont="1" applyFill="1" applyAlignment="1">
      <alignment wrapText="1"/>
    </xf>
    <xf numFmtId="0" fontId="34" fillId="29" borderId="0" xfId="0" applyFont="1" applyFill="1" applyAlignment="1">
      <alignment vertical="center" wrapText="1"/>
    </xf>
    <xf numFmtId="0" fontId="33" fillId="29" borderId="0" xfId="0" applyFont="1" applyFill="1" applyAlignment="1">
      <alignment vertical="center" wrapText="1"/>
    </xf>
    <xf numFmtId="0" fontId="33" fillId="36" borderId="12" xfId="0" applyFont="1" applyFill="1" applyBorder="1" applyAlignment="1">
      <alignment horizontal="center"/>
    </xf>
    <xf numFmtId="0" fontId="34" fillId="0" borderId="12" xfId="0" applyFont="1" applyBorder="1" applyAlignment="1">
      <alignment wrapText="1"/>
    </xf>
    <xf numFmtId="0" fontId="34" fillId="29" borderId="10" xfId="0" applyFont="1" applyFill="1" applyBorder="1" applyAlignment="1">
      <alignment horizontal="center" wrapText="1"/>
    </xf>
    <xf numFmtId="44" fontId="34" fillId="29" borderId="16" xfId="156" applyFont="1" applyFill="1" applyBorder="1" applyAlignment="1">
      <alignment horizontal="right"/>
    </xf>
    <xf numFmtId="44" fontId="34" fillId="0" borderId="10" xfId="156" applyFont="1" applyBorder="1"/>
    <xf numFmtId="44" fontId="34" fillId="29" borderId="10" xfId="156" applyFont="1" applyFill="1" applyBorder="1" applyAlignment="1">
      <alignment horizontal="right"/>
    </xf>
    <xf numFmtId="0" fontId="34" fillId="0" borderId="12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44" fontId="34" fillId="0" borderId="10" xfId="156" applyFont="1" applyBorder="1" applyAlignment="1">
      <alignment horizontal="right"/>
    </xf>
    <xf numFmtId="0" fontId="34" fillId="0" borderId="12" xfId="0" applyFont="1" applyBorder="1"/>
    <xf numFmtId="44" fontId="34" fillId="0" borderId="12" xfId="156" applyFont="1" applyBorder="1"/>
    <xf numFmtId="0" fontId="33" fillId="0" borderId="12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 wrapText="1"/>
    </xf>
    <xf numFmtId="0" fontId="33" fillId="29" borderId="11" xfId="0" applyFont="1" applyFill="1" applyBorder="1" applyAlignment="1">
      <alignment horizontal="center" vertical="center"/>
    </xf>
    <xf numFmtId="0" fontId="33" fillId="30" borderId="12" xfId="0" applyFont="1" applyFill="1" applyBorder="1" applyAlignment="1">
      <alignment horizontal="center" vertical="center" wrapText="1"/>
    </xf>
    <xf numFmtId="0" fontId="33" fillId="31" borderId="12" xfId="0" applyFont="1" applyFill="1" applyBorder="1" applyAlignment="1">
      <alignment horizontal="center" wrapText="1"/>
    </xf>
    <xf numFmtId="0" fontId="34" fillId="29" borderId="12" xfId="0" applyFont="1" applyFill="1" applyBorder="1" applyAlignment="1">
      <alignment horizontal="left" wrapText="1"/>
    </xf>
    <xf numFmtId="0" fontId="34" fillId="29" borderId="13" xfId="0" applyFont="1" applyFill="1" applyBorder="1" applyAlignment="1">
      <alignment horizontal="left" vertical="center" wrapText="1"/>
    </xf>
    <xf numFmtId="0" fontId="34" fillId="29" borderId="14" xfId="0" applyFont="1" applyFill="1" applyBorder="1" applyAlignment="1">
      <alignment horizontal="left" vertical="center" wrapText="1"/>
    </xf>
    <xf numFmtId="0" fontId="34" fillId="29" borderId="15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 horizontal="center" wrapText="1"/>
    </xf>
    <xf numFmtId="0" fontId="33" fillId="34" borderId="12" xfId="0" applyFont="1" applyFill="1" applyBorder="1" applyAlignment="1">
      <alignment horizontal="center" vertical="center" wrapText="1"/>
    </xf>
    <xf numFmtId="0" fontId="33" fillId="31" borderId="12" xfId="0" applyFont="1" applyFill="1" applyBorder="1" applyAlignment="1">
      <alignment horizontal="center" vertical="center" wrapText="1"/>
    </xf>
    <xf numFmtId="0" fontId="33" fillId="29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wrapText="1"/>
    </xf>
    <xf numFmtId="0" fontId="34" fillId="29" borderId="12" xfId="0" applyFont="1" applyFill="1" applyBorder="1" applyAlignment="1">
      <alignment horizontal="left" vertical="center" wrapText="1"/>
    </xf>
    <xf numFmtId="0" fontId="34" fillId="29" borderId="0" xfId="0" applyFont="1" applyFill="1" applyBorder="1"/>
    <xf numFmtId="0" fontId="34" fillId="29" borderId="10" xfId="0" applyFont="1" applyFill="1" applyBorder="1" applyAlignment="1">
      <alignment horizontal="left" vertical="center" wrapText="1"/>
    </xf>
    <xf numFmtId="164" fontId="34" fillId="29" borderId="10" xfId="67" applyNumberFormat="1" applyFont="1" applyFill="1" applyBorder="1" applyAlignment="1" applyProtection="1">
      <alignment horizontal="center" wrapText="1"/>
    </xf>
    <xf numFmtId="0" fontId="34" fillId="29" borderId="10" xfId="0" applyFont="1" applyFill="1" applyBorder="1" applyAlignment="1">
      <alignment horizontal="center" vertical="center" wrapText="1"/>
    </xf>
    <xf numFmtId="165" fontId="34" fillId="29" borderId="10" xfId="0" applyNumberFormat="1" applyFont="1" applyFill="1" applyBorder="1" applyAlignment="1">
      <alignment horizontal="center" vertical="center" wrapText="1"/>
    </xf>
    <xf numFmtId="0" fontId="34" fillId="29" borderId="12" xfId="0" applyFont="1" applyFill="1" applyBorder="1"/>
    <xf numFmtId="0" fontId="34" fillId="29" borderId="12" xfId="0" applyFon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center" vertical="center" wrapText="1"/>
    </xf>
    <xf numFmtId="166" fontId="34" fillId="29" borderId="12" xfId="66" applyFont="1" applyFill="1" applyBorder="1" applyAlignment="1" applyProtection="1">
      <alignment horizontal="center" vertical="center" wrapText="1"/>
    </xf>
    <xf numFmtId="0" fontId="34" fillId="29" borderId="12" xfId="0" applyFont="1" applyFill="1" applyBorder="1" applyAlignment="1">
      <alignment horizontal="left" vertical="center"/>
    </xf>
    <xf numFmtId="0" fontId="34" fillId="29" borderId="13" xfId="0" applyFont="1" applyFill="1" applyBorder="1" applyAlignment="1">
      <alignment horizontal="center" vertical="center"/>
    </xf>
    <xf numFmtId="0" fontId="34" fillId="29" borderId="14" xfId="0" applyFont="1" applyFill="1" applyBorder="1" applyAlignment="1">
      <alignment horizontal="center" vertical="center"/>
    </xf>
    <xf numFmtId="0" fontId="34" fillId="29" borderId="15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4" fillId="29" borderId="12" xfId="0" applyFont="1" applyFill="1" applyBorder="1" applyAlignment="1">
      <alignment wrapText="1"/>
    </xf>
    <xf numFmtId="0" fontId="34" fillId="29" borderId="0" xfId="0" applyFont="1" applyFill="1" applyBorder="1" applyAlignment="1">
      <alignment wrapText="1"/>
    </xf>
    <xf numFmtId="164" fontId="34" fillId="29" borderId="12" xfId="67" applyNumberFormat="1" applyFont="1" applyFill="1" applyBorder="1" applyAlignment="1" applyProtection="1">
      <alignment horizontal="center" wrapText="1"/>
    </xf>
    <xf numFmtId="165" fontId="34" fillId="29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wrapText="1"/>
    </xf>
    <xf numFmtId="0" fontId="34" fillId="29" borderId="0" xfId="0" applyFont="1" applyFill="1" applyAlignment="1">
      <alignment horizontal="right" wrapText="1"/>
    </xf>
    <xf numFmtId="0" fontId="33" fillId="35" borderId="12" xfId="0" applyFont="1" applyFill="1" applyBorder="1" applyAlignment="1">
      <alignment horizontal="center"/>
    </xf>
    <xf numFmtId="0" fontId="33" fillId="37" borderId="12" xfId="0" applyFont="1" applyFill="1" applyBorder="1" applyAlignment="1">
      <alignment horizontal="center"/>
    </xf>
    <xf numFmtId="0" fontId="33" fillId="38" borderId="12" xfId="0" applyFont="1" applyFill="1" applyBorder="1" applyAlignment="1">
      <alignment horizontal="center"/>
    </xf>
  </cellXfs>
  <cellStyles count="157">
    <cellStyle name="20% - Ênfase1 2" xfId="1"/>
    <cellStyle name="20% - Ênfase1 3" xfId="2"/>
    <cellStyle name="20% - Ênfase2 2" xfId="3"/>
    <cellStyle name="20% - Ênfase2 3" xfId="4"/>
    <cellStyle name="20% - Ênfase3 2" xfId="5"/>
    <cellStyle name="20% - Ênfase3 3" xfId="6"/>
    <cellStyle name="20% - Ênfase4 2" xfId="7"/>
    <cellStyle name="20% - Ênfase4 3" xfId="8"/>
    <cellStyle name="20% - Ênfase5 2" xfId="9"/>
    <cellStyle name="20% - Ênfase5 3" xfId="10"/>
    <cellStyle name="20% - Ênfase6 2" xfId="11"/>
    <cellStyle name="20% - Ênfase6 3" xfId="12"/>
    <cellStyle name="40% - Ênfase1 2" xfId="13"/>
    <cellStyle name="40% - Ênfase1 3" xfId="14"/>
    <cellStyle name="40% - Ênfase2 2" xfId="15"/>
    <cellStyle name="40% - Ênfase2 3" xfId="16"/>
    <cellStyle name="40% - Ênfase3 2" xfId="17"/>
    <cellStyle name="40% - Ênfase3 3" xfId="18"/>
    <cellStyle name="40% - Ênfase4 2" xfId="19"/>
    <cellStyle name="40% - Ênfase4 3" xfId="20"/>
    <cellStyle name="40% - Ênfase5 2" xfId="21"/>
    <cellStyle name="40% - Ênfase5 3" xfId="22"/>
    <cellStyle name="40% - Ênfase6 2" xfId="23"/>
    <cellStyle name="40% - Ênfase6 3" xfId="24"/>
    <cellStyle name="60% - Ênfase1 2" xfId="25"/>
    <cellStyle name="60% - Ênfase1 3" xfId="26"/>
    <cellStyle name="60% - Ênfase2 2" xfId="27"/>
    <cellStyle name="60% - Ênfase2 3" xfId="28"/>
    <cellStyle name="60% - Ênfase3 2" xfId="29"/>
    <cellStyle name="60% - Ênfase3 3" xfId="30"/>
    <cellStyle name="60% - Ênfase4 2" xfId="31"/>
    <cellStyle name="60% - Ênfase4 3" xfId="32"/>
    <cellStyle name="60% - Ênfase5 2" xfId="33"/>
    <cellStyle name="60% - Ênfase5 3" xfId="34"/>
    <cellStyle name="60% - Ênfase6 2" xfId="35"/>
    <cellStyle name="60% - Ênfase6 3" xfId="36"/>
    <cellStyle name="Accent" xfId="37"/>
    <cellStyle name="Accent 1" xfId="38"/>
    <cellStyle name="Accent 2" xfId="39"/>
    <cellStyle name="Accent 3" xfId="40"/>
    <cellStyle name="Bad" xfId="41"/>
    <cellStyle name="Bom 2" xfId="42"/>
    <cellStyle name="Bom 3" xfId="43"/>
    <cellStyle name="Cálculo 2" xfId="44"/>
    <cellStyle name="Cálculo 3" xfId="45"/>
    <cellStyle name="Cancel" xfId="46"/>
    <cellStyle name="Célula de Verificação 2" xfId="47"/>
    <cellStyle name="Célula de Verificação 3" xfId="48"/>
    <cellStyle name="Célula Vinculada 2" xfId="49"/>
    <cellStyle name="Célula Vinculada 3" xfId="50"/>
    <cellStyle name="Ênfase1 2" xfId="51"/>
    <cellStyle name="Ênfase1 3" xfId="52"/>
    <cellStyle name="Ênfase2 2" xfId="53"/>
    <cellStyle name="Ênfase2 3" xfId="54"/>
    <cellStyle name="Ênfase3 2" xfId="55"/>
    <cellStyle name="Ênfase3 3" xfId="56"/>
    <cellStyle name="Ênfase4 2" xfId="57"/>
    <cellStyle name="Ênfase4 3" xfId="58"/>
    <cellStyle name="Ênfase5 2" xfId="59"/>
    <cellStyle name="Ênfase5 3" xfId="60"/>
    <cellStyle name="Ênfase6 2" xfId="61"/>
    <cellStyle name="Ênfase6 3" xfId="62"/>
    <cellStyle name="Entrada 2" xfId="63"/>
    <cellStyle name="Entrada 3" xfId="64"/>
    <cellStyle name="Error" xfId="65"/>
    <cellStyle name="Excel Built-in Comma" xfId="66"/>
    <cellStyle name="Excel Built-in Currency" xfId="67"/>
    <cellStyle name="Excel Built-in Percent" xfId="68"/>
    <cellStyle name="Footnote" xfId="69"/>
    <cellStyle name="Good" xfId="70"/>
    <cellStyle name="Heading (user)" xfId="71"/>
    <cellStyle name="Heading 1" xfId="72"/>
    <cellStyle name="Heading 2" xfId="73"/>
    <cellStyle name="Hyperlink 2" xfId="74"/>
    <cellStyle name="Hyperlink 3" xfId="75"/>
    <cellStyle name="Incorreto 2" xfId="76"/>
    <cellStyle name="Incorreto 3" xfId="77"/>
    <cellStyle name="Moeda" xfId="156" builtinId="4"/>
    <cellStyle name="Moeda 2" xfId="78"/>
    <cellStyle name="Moeda 2 2" xfId="79"/>
    <cellStyle name="Moeda 3" xfId="80"/>
    <cellStyle name="Moeda 3 2" xfId="81"/>
    <cellStyle name="Moeda 4" xfId="82"/>
    <cellStyle name="Neutra 2" xfId="83"/>
    <cellStyle name="Neutra 3" xfId="84"/>
    <cellStyle name="Neutral" xfId="85"/>
    <cellStyle name="Normal" xfId="0" builtinId="0" customBuiltin="1"/>
    <cellStyle name="Normal 10" xfId="86"/>
    <cellStyle name="Normal 11" xfId="87"/>
    <cellStyle name="Normal 2" xfId="88"/>
    <cellStyle name="Normal 2 2 2" xfId="89"/>
    <cellStyle name="Normal 2 3" xfId="90"/>
    <cellStyle name="Normal 3" xfId="91"/>
    <cellStyle name="Normal 3 2" xfId="92"/>
    <cellStyle name="Normal 3 3" xfId="93"/>
    <cellStyle name="Normal 4" xfId="94"/>
    <cellStyle name="Normal 5" xfId="95"/>
    <cellStyle name="Normal 5 2" xfId="96"/>
    <cellStyle name="Normal 6" xfId="97"/>
    <cellStyle name="Normal 7" xfId="98"/>
    <cellStyle name="Normal 8" xfId="99"/>
    <cellStyle name="Normal 9" xfId="100"/>
    <cellStyle name="Nota 2" xfId="101"/>
    <cellStyle name="Nota 3" xfId="102"/>
    <cellStyle name="Note" xfId="103"/>
    <cellStyle name="Porcentagem 2" xfId="104"/>
    <cellStyle name="Porcentagem 2 2" xfId="105"/>
    <cellStyle name="Porcentagem 3" xfId="106"/>
    <cellStyle name="Porcentagem 4" xfId="107"/>
    <cellStyle name="Porcentagem 5" xfId="108"/>
    <cellStyle name="Porcentagem 6" xfId="109"/>
    <cellStyle name="Porcentagem 7" xfId="110"/>
    <cellStyle name="Porcentagem 8" xfId="111"/>
    <cellStyle name="Saída 2" xfId="112"/>
    <cellStyle name="Saída 3" xfId="113"/>
    <cellStyle name="Separador de milhares 10" xfId="114"/>
    <cellStyle name="Separador de milhares 11" xfId="115"/>
    <cellStyle name="Separador de milhares 12" xfId="116"/>
    <cellStyle name="Separador de milhares 13" xfId="117"/>
    <cellStyle name="Separador de milhares 14" xfId="118"/>
    <cellStyle name="Separador de milhares 2" xfId="119"/>
    <cellStyle name="Separador de milhares 2 2" xfId="120"/>
    <cellStyle name="Separador de milhares 2 2 2" xfId="121"/>
    <cellStyle name="Separador de milhares 3" xfId="122"/>
    <cellStyle name="Separador de milhares 3 2" xfId="123"/>
    <cellStyle name="Separador de milhares 4" xfId="124"/>
    <cellStyle name="Separador de milhares 4 2" xfId="125"/>
    <cellStyle name="Separador de milhares 5" xfId="126"/>
    <cellStyle name="Separador de milhares 5 2" xfId="127"/>
    <cellStyle name="Separador de milhares 6" xfId="128"/>
    <cellStyle name="Separador de milhares 7" xfId="129"/>
    <cellStyle name="Separador de milhares 8" xfId="130"/>
    <cellStyle name="Separador de milhares 9" xfId="131"/>
    <cellStyle name="Status" xfId="132"/>
    <cellStyle name="Text" xfId="133"/>
    <cellStyle name="Texto de Aviso 2" xfId="134"/>
    <cellStyle name="Texto de Aviso 3" xfId="135"/>
    <cellStyle name="Texto Explicativo 2" xfId="136"/>
    <cellStyle name="Texto Explicativo 3" xfId="137"/>
    <cellStyle name="Título 1 2" xfId="138"/>
    <cellStyle name="Título 1 3" xfId="139"/>
    <cellStyle name="Título 2 2" xfId="140"/>
    <cellStyle name="Título 2 3" xfId="141"/>
    <cellStyle name="Título 3 2" xfId="142"/>
    <cellStyle name="Título 3 3" xfId="143"/>
    <cellStyle name="Título 4 2" xfId="144"/>
    <cellStyle name="Título 4 3" xfId="145"/>
    <cellStyle name="Título 5" xfId="146"/>
    <cellStyle name="Título 6" xfId="147"/>
    <cellStyle name="Total 2" xfId="148"/>
    <cellStyle name="Total 3" xfId="149"/>
    <cellStyle name="Vírgula 2" xfId="150"/>
    <cellStyle name="Vírgula 2 2" xfId="151"/>
    <cellStyle name="Vírgula 2 3" xfId="152"/>
    <cellStyle name="Vírgula 2 4" xfId="153"/>
    <cellStyle name="Vírgula 3" xfId="154"/>
    <cellStyle name="Warning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37"/>
  <sheetViews>
    <sheetView tabSelected="1" topLeftCell="A31" zoomScaleNormal="100" workbookViewId="0">
      <selection activeCell="B115" sqref="B115:C115"/>
    </sheetView>
  </sheetViews>
  <sheetFormatPr defaultRowHeight="15"/>
  <cols>
    <col min="1" max="1" width="7.7109375" style="36" customWidth="1"/>
    <col min="2" max="3" width="39" style="1" customWidth="1"/>
    <col min="4" max="4" width="22.7109375" style="37" customWidth="1"/>
    <col min="5" max="5" width="22.7109375" style="1" customWidth="1"/>
    <col min="6" max="7" width="9.5703125" style="1" customWidth="1"/>
    <col min="8" max="8" width="15.7109375" style="1" bestFit="1" customWidth="1"/>
    <col min="9" max="1024" width="9.5703125" style="1" customWidth="1"/>
    <col min="1025" max="16384" width="9.140625" style="2"/>
  </cols>
  <sheetData>
    <row r="1" spans="1:5" ht="15.75">
      <c r="A1" s="77" t="s">
        <v>133</v>
      </c>
      <c r="B1" s="77"/>
      <c r="C1" s="77"/>
      <c r="D1" s="77"/>
      <c r="E1" s="77"/>
    </row>
    <row r="2" spans="1:5" ht="15.75">
      <c r="A2" s="77" t="s">
        <v>0</v>
      </c>
      <c r="B2" s="77"/>
      <c r="C2" s="77"/>
      <c r="D2" s="77"/>
      <c r="E2" s="77"/>
    </row>
    <row r="3" spans="1:5" ht="15.75">
      <c r="A3" s="77" t="s">
        <v>145</v>
      </c>
      <c r="B3" s="77"/>
      <c r="C3" s="77"/>
      <c r="D3" s="77"/>
      <c r="E3" s="77"/>
    </row>
    <row r="4" spans="1:5">
      <c r="A4" s="98" t="s">
        <v>137</v>
      </c>
      <c r="B4" s="98"/>
      <c r="C4" s="98"/>
      <c r="D4" s="98"/>
      <c r="E4" s="98"/>
    </row>
    <row r="5" spans="1:5">
      <c r="A5" s="88" t="s">
        <v>146</v>
      </c>
      <c r="B5" s="88"/>
      <c r="C5" s="88"/>
      <c r="D5" s="88"/>
      <c r="E5" s="88"/>
    </row>
    <row r="6" spans="1:5">
      <c r="A6" s="98" t="s">
        <v>131</v>
      </c>
      <c r="B6" s="98"/>
      <c r="C6" s="98"/>
      <c r="D6" s="98"/>
      <c r="E6" s="98"/>
    </row>
    <row r="7" spans="1:5">
      <c r="A7" s="99"/>
      <c r="B7" s="100"/>
      <c r="C7" s="100"/>
      <c r="D7" s="100"/>
      <c r="E7" s="101"/>
    </row>
    <row r="8" spans="1:5" ht="15.75">
      <c r="A8" s="78" t="s">
        <v>1</v>
      </c>
      <c r="B8" s="78"/>
      <c r="C8" s="78"/>
      <c r="D8" s="78"/>
      <c r="E8" s="78"/>
    </row>
    <row r="9" spans="1:5">
      <c r="A9" s="3" t="s">
        <v>2</v>
      </c>
      <c r="B9" s="88" t="s">
        <v>3</v>
      </c>
      <c r="C9" s="88"/>
      <c r="D9" s="94"/>
      <c r="E9" s="94"/>
    </row>
    <row r="10" spans="1:5">
      <c r="A10" s="3" t="s">
        <v>4</v>
      </c>
      <c r="B10" s="88" t="s">
        <v>5</v>
      </c>
      <c r="C10" s="88"/>
      <c r="D10" s="97" t="s">
        <v>6</v>
      </c>
      <c r="E10" s="97"/>
    </row>
    <row r="11" spans="1:5">
      <c r="A11" s="3" t="s">
        <v>7</v>
      </c>
      <c r="B11" s="88" t="s">
        <v>8</v>
      </c>
      <c r="C11" s="88"/>
      <c r="D11" s="95" t="s">
        <v>9</v>
      </c>
      <c r="E11" s="95"/>
    </row>
    <row r="12" spans="1:5">
      <c r="A12" s="3" t="s">
        <v>10</v>
      </c>
      <c r="B12" s="88" t="s">
        <v>11</v>
      </c>
      <c r="C12" s="88"/>
      <c r="D12" s="94"/>
      <c r="E12" s="94"/>
    </row>
    <row r="13" spans="1:5" ht="31.5">
      <c r="A13" s="4" t="s">
        <v>12</v>
      </c>
      <c r="B13" s="4" t="s">
        <v>13</v>
      </c>
      <c r="C13" s="85" t="s">
        <v>14</v>
      </c>
      <c r="D13" s="85"/>
      <c r="E13" s="4" t="s">
        <v>15</v>
      </c>
    </row>
    <row r="14" spans="1:5">
      <c r="A14" s="3">
        <v>1</v>
      </c>
      <c r="B14" s="3" t="s">
        <v>16</v>
      </c>
      <c r="C14" s="95" t="s">
        <v>132</v>
      </c>
      <c r="D14" s="95"/>
      <c r="E14" s="5" t="s">
        <v>135</v>
      </c>
    </row>
    <row r="15" spans="1:5" ht="15.75">
      <c r="A15" s="96" t="s">
        <v>17</v>
      </c>
      <c r="B15" s="96"/>
      <c r="C15" s="96"/>
      <c r="D15" s="96"/>
      <c r="E15" s="96"/>
    </row>
    <row r="16" spans="1:5" ht="15.75">
      <c r="A16" s="78" t="s">
        <v>18</v>
      </c>
      <c r="B16" s="78"/>
      <c r="C16" s="78"/>
      <c r="D16" s="78"/>
      <c r="E16" s="78"/>
    </row>
    <row r="17" spans="1:5">
      <c r="A17" s="6">
        <v>1</v>
      </c>
      <c r="B17" s="90" t="s">
        <v>19</v>
      </c>
      <c r="C17" s="90"/>
      <c r="D17" s="92" t="s">
        <v>16</v>
      </c>
      <c r="E17" s="92"/>
    </row>
    <row r="18" spans="1:5">
      <c r="A18" s="6">
        <v>2</v>
      </c>
      <c r="B18" s="90" t="s">
        <v>20</v>
      </c>
      <c r="C18" s="90"/>
      <c r="D18" s="92">
        <v>5174</v>
      </c>
      <c r="E18" s="92"/>
    </row>
    <row r="19" spans="1:5">
      <c r="A19" s="6">
        <v>3</v>
      </c>
      <c r="B19" s="90" t="s">
        <v>21</v>
      </c>
      <c r="C19" s="90"/>
      <c r="D19" s="91">
        <v>1582.27</v>
      </c>
      <c r="E19" s="91"/>
    </row>
    <row r="20" spans="1:5">
      <c r="A20" s="6">
        <v>4</v>
      </c>
      <c r="B20" s="90" t="s">
        <v>22</v>
      </c>
      <c r="C20" s="90"/>
      <c r="D20" s="92" t="s">
        <v>16</v>
      </c>
      <c r="E20" s="92"/>
    </row>
    <row r="21" spans="1:5">
      <c r="A21" s="6">
        <v>5</v>
      </c>
      <c r="B21" s="90" t="s">
        <v>23</v>
      </c>
      <c r="C21" s="90"/>
      <c r="D21" s="93" t="s">
        <v>24</v>
      </c>
      <c r="E21" s="93"/>
    </row>
    <row r="22" spans="1:5">
      <c r="A22" s="89"/>
      <c r="B22" s="89"/>
      <c r="C22" s="89"/>
      <c r="D22" s="89"/>
      <c r="E22" s="89"/>
    </row>
    <row r="23" spans="1:5">
      <c r="A23" s="7"/>
      <c r="B23" s="7"/>
      <c r="C23" s="7"/>
      <c r="D23" s="7"/>
      <c r="E23" s="7"/>
    </row>
    <row r="24" spans="1:5" ht="15.75">
      <c r="A24" s="77" t="s">
        <v>25</v>
      </c>
      <c r="B24" s="77"/>
      <c r="C24" s="77"/>
      <c r="D24" s="77"/>
      <c r="E24" s="77"/>
    </row>
    <row r="25" spans="1:5" ht="15.75">
      <c r="A25" s="4">
        <v>1</v>
      </c>
      <c r="B25" s="78" t="s">
        <v>26</v>
      </c>
      <c r="C25" s="78"/>
      <c r="D25" s="8" t="s">
        <v>27</v>
      </c>
      <c r="E25" s="8" t="s">
        <v>28</v>
      </c>
    </row>
    <row r="26" spans="1:5">
      <c r="A26" s="3" t="s">
        <v>2</v>
      </c>
      <c r="B26" s="79" t="s">
        <v>29</v>
      </c>
      <c r="C26" s="79"/>
      <c r="D26" s="9"/>
      <c r="E26" s="10">
        <f>D19</f>
        <v>1582.27</v>
      </c>
    </row>
    <row r="27" spans="1:5">
      <c r="A27" s="3" t="s">
        <v>4</v>
      </c>
      <c r="B27" s="79" t="s">
        <v>30</v>
      </c>
      <c r="C27" s="79"/>
      <c r="D27" s="11">
        <v>0</v>
      </c>
      <c r="E27" s="10">
        <f>E26*D27</f>
        <v>0</v>
      </c>
    </row>
    <row r="28" spans="1:5">
      <c r="A28" s="3" t="s">
        <v>7</v>
      </c>
      <c r="B28" s="79" t="s">
        <v>31</v>
      </c>
      <c r="C28" s="79"/>
      <c r="D28" s="11">
        <v>0</v>
      </c>
      <c r="E28" s="10">
        <f>D28*E26</f>
        <v>0</v>
      </c>
    </row>
    <row r="29" spans="1:5">
      <c r="A29" s="3" t="s">
        <v>10</v>
      </c>
      <c r="B29" s="79" t="s">
        <v>32</v>
      </c>
      <c r="C29" s="79"/>
      <c r="D29" s="11"/>
      <c r="E29" s="10">
        <f>D29*E26*(7/12)</f>
        <v>0</v>
      </c>
    </row>
    <row r="30" spans="1:5">
      <c r="A30" s="3" t="s">
        <v>33</v>
      </c>
      <c r="B30" s="79" t="s">
        <v>34</v>
      </c>
      <c r="C30" s="79"/>
      <c r="D30" s="11"/>
      <c r="E30" s="10">
        <v>0</v>
      </c>
    </row>
    <row r="31" spans="1:5">
      <c r="A31" s="3" t="s">
        <v>35</v>
      </c>
      <c r="B31" s="79" t="s">
        <v>36</v>
      </c>
      <c r="C31" s="79"/>
      <c r="D31" s="11"/>
      <c r="E31" s="10">
        <v>0</v>
      </c>
    </row>
    <row r="32" spans="1:5" s="13" customFormat="1" ht="15.75">
      <c r="A32" s="75" t="s">
        <v>37</v>
      </c>
      <c r="B32" s="75"/>
      <c r="C32" s="75"/>
      <c r="D32" s="75"/>
      <c r="E32" s="12">
        <f>SUM(E26:E31)</f>
        <v>1582.27</v>
      </c>
    </row>
    <row r="33" spans="1:5" s="13" customFormat="1" ht="15.75">
      <c r="A33" s="14"/>
      <c r="B33" s="14"/>
      <c r="C33" s="14"/>
      <c r="D33" s="14"/>
      <c r="E33" s="15"/>
    </row>
    <row r="34" spans="1:5" s="13" customFormat="1" ht="15.75">
      <c r="A34" s="14"/>
      <c r="B34" s="14"/>
      <c r="C34" s="14"/>
      <c r="D34" s="14"/>
      <c r="E34" s="15"/>
    </row>
    <row r="35" spans="1:5" s="13" customFormat="1" ht="15.75">
      <c r="A35" s="77" t="s">
        <v>38</v>
      </c>
      <c r="B35" s="77"/>
      <c r="C35" s="77"/>
      <c r="D35" s="77"/>
      <c r="E35" s="77"/>
    </row>
    <row r="36" spans="1:5" s="13" customFormat="1" ht="15.75">
      <c r="A36" s="85" t="s">
        <v>39</v>
      </c>
      <c r="B36" s="85"/>
      <c r="C36" s="85"/>
      <c r="D36" s="85"/>
      <c r="E36" s="85"/>
    </row>
    <row r="37" spans="1:5" s="13" customFormat="1" ht="15.75">
      <c r="A37" s="4" t="s">
        <v>40</v>
      </c>
      <c r="B37" s="85" t="s">
        <v>41</v>
      </c>
      <c r="C37" s="85"/>
      <c r="D37" s="4" t="s">
        <v>27</v>
      </c>
      <c r="E37" s="4" t="s">
        <v>28</v>
      </c>
    </row>
    <row r="38" spans="1:5" s="13" customFormat="1" ht="15.75">
      <c r="A38" s="3" t="s">
        <v>2</v>
      </c>
      <c r="B38" s="88" t="s">
        <v>42</v>
      </c>
      <c r="C38" s="88"/>
      <c r="D38" s="16">
        <v>8.3299999999999999E-2</v>
      </c>
      <c r="E38" s="17">
        <f>D38*E32</f>
        <v>131.80309099999999</v>
      </c>
    </row>
    <row r="39" spans="1:5" s="13" customFormat="1" ht="15.75">
      <c r="A39" s="3" t="s">
        <v>4</v>
      </c>
      <c r="B39" s="18" t="s">
        <v>43</v>
      </c>
      <c r="C39" s="18"/>
      <c r="D39" s="16">
        <v>0.1111</v>
      </c>
      <c r="E39" s="17">
        <f>D39*E32</f>
        <v>175.79019700000001</v>
      </c>
    </row>
    <row r="40" spans="1:5" s="13" customFormat="1" ht="15.75">
      <c r="A40" s="83" t="s">
        <v>44</v>
      </c>
      <c r="B40" s="83"/>
      <c r="C40" s="83"/>
      <c r="D40" s="19">
        <f>D38+D39</f>
        <v>0.19440000000000002</v>
      </c>
      <c r="E40" s="20">
        <f>SUM(E38:E39)</f>
        <v>307.59328800000003</v>
      </c>
    </row>
    <row r="41" spans="1:5" s="13" customFormat="1" ht="15.75">
      <c r="A41" s="85" t="s">
        <v>45</v>
      </c>
      <c r="B41" s="85"/>
      <c r="C41" s="85"/>
      <c r="D41" s="85"/>
      <c r="E41" s="85"/>
    </row>
    <row r="42" spans="1:5" s="13" customFormat="1" ht="15.75">
      <c r="A42" s="4" t="s">
        <v>46</v>
      </c>
      <c r="B42" s="78" t="s">
        <v>47</v>
      </c>
      <c r="C42" s="78"/>
      <c r="D42" s="8" t="s">
        <v>27</v>
      </c>
      <c r="E42" s="8" t="s">
        <v>28</v>
      </c>
    </row>
    <row r="43" spans="1:5" s="13" customFormat="1" ht="15.75">
      <c r="A43" s="3" t="s">
        <v>2</v>
      </c>
      <c r="B43" s="88" t="s">
        <v>48</v>
      </c>
      <c r="C43" s="88"/>
      <c r="D43" s="16">
        <v>0.2</v>
      </c>
      <c r="E43" s="21">
        <f>($E$32+$E$40)*D43</f>
        <v>377.97265760000005</v>
      </c>
    </row>
    <row r="44" spans="1:5" s="13" customFormat="1" ht="15.75">
      <c r="A44" s="3" t="s">
        <v>4</v>
      </c>
      <c r="B44" s="88" t="s">
        <v>49</v>
      </c>
      <c r="C44" s="88"/>
      <c r="D44" s="16">
        <v>2.5000000000000001E-2</v>
      </c>
      <c r="E44" s="21">
        <f t="shared" ref="E44:E50" si="0">($E$32+$E$40)*D44</f>
        <v>47.246582200000006</v>
      </c>
    </row>
    <row r="45" spans="1:5" s="13" customFormat="1" ht="15.75">
      <c r="A45" s="3" t="s">
        <v>7</v>
      </c>
      <c r="B45" s="88" t="s">
        <v>50</v>
      </c>
      <c r="C45" s="88"/>
      <c r="D45" s="16">
        <v>0.03</v>
      </c>
      <c r="E45" s="21">
        <f t="shared" si="0"/>
        <v>56.695898639999996</v>
      </c>
    </row>
    <row r="46" spans="1:5" s="13" customFormat="1" ht="15.75">
      <c r="A46" s="3" t="s">
        <v>10</v>
      </c>
      <c r="B46" s="88" t="s">
        <v>51</v>
      </c>
      <c r="C46" s="88"/>
      <c r="D46" s="16">
        <v>1.4999999999999999E-2</v>
      </c>
      <c r="E46" s="21">
        <f t="shared" si="0"/>
        <v>28.347949319999998</v>
      </c>
    </row>
    <row r="47" spans="1:5" s="13" customFormat="1" ht="15.75">
      <c r="A47" s="3" t="s">
        <v>33</v>
      </c>
      <c r="B47" s="88" t="s">
        <v>52</v>
      </c>
      <c r="C47" s="88"/>
      <c r="D47" s="16">
        <v>0.01</v>
      </c>
      <c r="E47" s="21">
        <f t="shared" si="0"/>
        <v>18.898632880000001</v>
      </c>
    </row>
    <row r="48" spans="1:5" s="13" customFormat="1" ht="15.75">
      <c r="A48" s="3" t="s">
        <v>35</v>
      </c>
      <c r="B48" s="88" t="s">
        <v>53</v>
      </c>
      <c r="C48" s="88"/>
      <c r="D48" s="16">
        <v>6.0000000000000001E-3</v>
      </c>
      <c r="E48" s="21">
        <f t="shared" si="0"/>
        <v>11.339179728</v>
      </c>
    </row>
    <row r="49" spans="1:5" s="13" customFormat="1" ht="15.75">
      <c r="A49" s="3" t="s">
        <v>54</v>
      </c>
      <c r="B49" s="88" t="s">
        <v>55</v>
      </c>
      <c r="C49" s="88"/>
      <c r="D49" s="16">
        <v>2E-3</v>
      </c>
      <c r="E49" s="21">
        <f t="shared" si="0"/>
        <v>3.7797265760000003</v>
      </c>
    </row>
    <row r="50" spans="1:5" s="13" customFormat="1" ht="15.75">
      <c r="A50" s="3" t="s">
        <v>56</v>
      </c>
      <c r="B50" s="88" t="s">
        <v>57</v>
      </c>
      <c r="C50" s="88"/>
      <c r="D50" s="16">
        <v>0.08</v>
      </c>
      <c r="E50" s="21">
        <f t="shared" si="0"/>
        <v>151.18906304000001</v>
      </c>
    </row>
    <row r="51" spans="1:5" s="13" customFormat="1" ht="15.75">
      <c r="A51" s="75" t="s">
        <v>58</v>
      </c>
      <c r="B51" s="75"/>
      <c r="C51" s="75"/>
      <c r="D51" s="22">
        <f>SUM(D43:D50)</f>
        <v>0.36800000000000005</v>
      </c>
      <c r="E51" s="23">
        <f>SUM(E43:E50)</f>
        <v>695.46968998400007</v>
      </c>
    </row>
    <row r="52" spans="1:5" s="13" customFormat="1" ht="15.75">
      <c r="A52" s="85" t="s">
        <v>59</v>
      </c>
      <c r="B52" s="85"/>
      <c r="C52" s="85"/>
      <c r="D52" s="85"/>
      <c r="E52" s="85"/>
    </row>
    <row r="53" spans="1:5" s="24" customFormat="1" ht="15.75">
      <c r="A53" s="4" t="s">
        <v>60</v>
      </c>
      <c r="B53" s="85" t="s">
        <v>61</v>
      </c>
      <c r="C53" s="85"/>
      <c r="D53" s="4"/>
      <c r="E53" s="4" t="s">
        <v>28</v>
      </c>
    </row>
    <row r="54" spans="1:5" s="24" customFormat="1">
      <c r="A54" s="3" t="s">
        <v>2</v>
      </c>
      <c r="B54" s="88" t="s">
        <v>62</v>
      </c>
      <c r="C54" s="88"/>
      <c r="D54" s="25"/>
      <c r="E54" s="21">
        <f>(4.9*21*2)-(E26*0.06)</f>
        <v>110.86380000000001</v>
      </c>
    </row>
    <row r="55" spans="1:5" s="24" customFormat="1">
      <c r="A55" s="3" t="s">
        <v>4</v>
      </c>
      <c r="B55" s="88" t="s">
        <v>63</v>
      </c>
      <c r="C55" s="88"/>
      <c r="D55" s="3"/>
      <c r="E55" s="21">
        <f>(20.18*21*1)-((20.18*21*1)*0.19)</f>
        <v>343.26179999999999</v>
      </c>
    </row>
    <row r="56" spans="1:5" s="24" customFormat="1">
      <c r="A56" s="3" t="s">
        <v>7</v>
      </c>
      <c r="B56" s="88" t="s">
        <v>64</v>
      </c>
      <c r="C56" s="88"/>
      <c r="D56" s="88"/>
      <c r="E56" s="21">
        <v>15.62</v>
      </c>
    </row>
    <row r="57" spans="1:5" s="24" customFormat="1">
      <c r="A57" s="3" t="s">
        <v>10</v>
      </c>
      <c r="B57" s="88" t="s">
        <v>65</v>
      </c>
      <c r="C57" s="88"/>
      <c r="D57" s="3"/>
      <c r="E57" s="21">
        <v>10</v>
      </c>
    </row>
    <row r="58" spans="1:5" s="24" customFormat="1">
      <c r="A58" s="3" t="s">
        <v>33</v>
      </c>
      <c r="B58" s="88" t="s">
        <v>66</v>
      </c>
      <c r="C58" s="88"/>
      <c r="D58" s="88"/>
      <c r="E58" s="21">
        <v>0</v>
      </c>
    </row>
    <row r="59" spans="1:5" s="24" customFormat="1">
      <c r="A59" s="3" t="s">
        <v>35</v>
      </c>
      <c r="B59" s="88" t="s">
        <v>67</v>
      </c>
      <c r="C59" s="88"/>
      <c r="D59" s="3"/>
      <c r="E59" s="21">
        <v>0</v>
      </c>
    </row>
    <row r="60" spans="1:5" s="13" customFormat="1" ht="15.75">
      <c r="A60" s="75" t="s">
        <v>68</v>
      </c>
      <c r="B60" s="75"/>
      <c r="C60" s="75"/>
      <c r="D60" s="75"/>
      <c r="E60" s="12">
        <f>SUM(E54:E59)</f>
        <v>479.74560000000002</v>
      </c>
    </row>
    <row r="61" spans="1:5" s="13" customFormat="1" ht="15.75">
      <c r="A61" s="85" t="s">
        <v>138</v>
      </c>
      <c r="B61" s="85"/>
      <c r="C61" s="85"/>
      <c r="D61" s="85"/>
      <c r="E61" s="85"/>
    </row>
    <row r="62" spans="1:5" s="13" customFormat="1" ht="15.75">
      <c r="A62" s="26" t="s">
        <v>2</v>
      </c>
      <c r="B62" s="88" t="s">
        <v>69</v>
      </c>
      <c r="C62" s="88"/>
      <c r="D62" s="3"/>
      <c r="E62" s="10">
        <f>E32/220*1.5*15*0.5*D62</f>
        <v>0</v>
      </c>
    </row>
    <row r="63" spans="1:5" s="13" customFormat="1" ht="15.75">
      <c r="A63" s="27"/>
      <c r="B63" s="75" t="s">
        <v>70</v>
      </c>
      <c r="C63" s="75"/>
      <c r="D63" s="27"/>
      <c r="E63" s="12">
        <f>E62</f>
        <v>0</v>
      </c>
    </row>
    <row r="64" spans="1:5" s="13" customFormat="1" ht="15.75">
      <c r="A64" s="85" t="s">
        <v>71</v>
      </c>
      <c r="B64" s="85"/>
      <c r="C64" s="85"/>
      <c r="D64" s="85"/>
      <c r="E64" s="85"/>
    </row>
    <row r="65" spans="1:5" s="13" customFormat="1" ht="15.75">
      <c r="A65" s="4"/>
      <c r="B65" s="85" t="s">
        <v>139</v>
      </c>
      <c r="C65" s="85"/>
      <c r="D65" s="4" t="s">
        <v>27</v>
      </c>
      <c r="E65" s="4" t="s">
        <v>28</v>
      </c>
    </row>
    <row r="66" spans="1:5" s="13" customFormat="1" ht="15.75">
      <c r="A66" s="3" t="s">
        <v>40</v>
      </c>
      <c r="B66" s="79" t="s">
        <v>72</v>
      </c>
      <c r="C66" s="79"/>
      <c r="D66" s="28">
        <f>D40</f>
        <v>0.19440000000000002</v>
      </c>
      <c r="E66" s="10">
        <f>E40</f>
        <v>307.59328800000003</v>
      </c>
    </row>
    <row r="67" spans="1:5" s="13" customFormat="1" ht="15.75">
      <c r="A67" s="3" t="s">
        <v>46</v>
      </c>
      <c r="B67" s="79" t="s">
        <v>73</v>
      </c>
      <c r="C67" s="79"/>
      <c r="D67" s="28">
        <f>D51</f>
        <v>0.36800000000000005</v>
      </c>
      <c r="E67" s="10">
        <f>E51</f>
        <v>695.46968998400007</v>
      </c>
    </row>
    <row r="68" spans="1:5" s="13" customFormat="1" ht="15.75">
      <c r="A68" s="3" t="s">
        <v>60</v>
      </c>
      <c r="B68" s="79" t="s">
        <v>74</v>
      </c>
      <c r="C68" s="79"/>
      <c r="D68" s="28">
        <v>0</v>
      </c>
      <c r="E68" s="10">
        <f>E60</f>
        <v>479.74560000000002</v>
      </c>
    </row>
    <row r="69" spans="1:5" s="13" customFormat="1" ht="15.75">
      <c r="A69" s="3" t="s">
        <v>75</v>
      </c>
      <c r="B69" s="79" t="s">
        <v>76</v>
      </c>
      <c r="C69" s="79"/>
      <c r="D69" s="28">
        <v>0</v>
      </c>
      <c r="E69" s="10">
        <f>E63</f>
        <v>0</v>
      </c>
    </row>
    <row r="70" spans="1:5" s="13" customFormat="1" ht="15.75">
      <c r="A70" s="83" t="s">
        <v>77</v>
      </c>
      <c r="B70" s="83"/>
      <c r="C70" s="83"/>
      <c r="D70" s="29">
        <f>SUM(D66:D69)</f>
        <v>0.56240000000000001</v>
      </c>
      <c r="E70" s="12">
        <f>SUM(E66:E69)</f>
        <v>1482.8085779840001</v>
      </c>
    </row>
    <row r="71" spans="1:5" s="13" customFormat="1" ht="15.75">
      <c r="A71" s="30"/>
      <c r="B71" s="30"/>
      <c r="C71" s="30"/>
      <c r="D71" s="31"/>
      <c r="E71" s="15"/>
    </row>
    <row r="72" spans="1:5" s="13" customFormat="1" ht="15.75">
      <c r="A72" s="30"/>
      <c r="B72" s="30"/>
      <c r="C72" s="30"/>
      <c r="D72" s="31"/>
      <c r="E72" s="15"/>
    </row>
    <row r="73" spans="1:5" s="13" customFormat="1" ht="15.75">
      <c r="A73" s="77" t="s">
        <v>78</v>
      </c>
      <c r="B73" s="77"/>
      <c r="C73" s="77"/>
      <c r="D73" s="77"/>
      <c r="E73" s="77"/>
    </row>
    <row r="74" spans="1:5" s="13" customFormat="1" ht="15.75">
      <c r="A74" s="4">
        <v>3</v>
      </c>
      <c r="B74" s="85" t="s">
        <v>79</v>
      </c>
      <c r="C74" s="85"/>
      <c r="D74" s="4" t="s">
        <v>27</v>
      </c>
      <c r="E74" s="4" t="s">
        <v>28</v>
      </c>
    </row>
    <row r="75" spans="1:5" s="13" customFormat="1" ht="15.75">
      <c r="A75" s="3" t="s">
        <v>2</v>
      </c>
      <c r="B75" s="88" t="s">
        <v>80</v>
      </c>
      <c r="C75" s="88"/>
      <c r="D75" s="32">
        <f>0.05/12</f>
        <v>4.1666666666666666E-3</v>
      </c>
      <c r="E75" s="10">
        <f t="shared" ref="E75:E80" si="1">D75*$E$32</f>
        <v>6.5927916666666668</v>
      </c>
    </row>
    <row r="76" spans="1:5" s="13" customFormat="1" ht="15.75">
      <c r="A76" s="3" t="s">
        <v>4</v>
      </c>
      <c r="B76" s="88" t="s">
        <v>81</v>
      </c>
      <c r="C76" s="88"/>
      <c r="D76" s="32">
        <f>D75*D50</f>
        <v>3.3333333333333332E-4</v>
      </c>
      <c r="E76" s="10">
        <f t="shared" si="1"/>
        <v>0.52742333333333336</v>
      </c>
    </row>
    <row r="77" spans="1:5" s="13" customFormat="1" ht="15.75">
      <c r="A77" s="3" t="s">
        <v>7</v>
      </c>
      <c r="B77" s="88" t="s">
        <v>82</v>
      </c>
      <c r="C77" s="88"/>
      <c r="D77" s="32">
        <v>3.2000000000000001E-2</v>
      </c>
      <c r="E77" s="10">
        <f t="shared" si="1"/>
        <v>50.632640000000002</v>
      </c>
    </row>
    <row r="78" spans="1:5" s="13" customFormat="1" ht="15.75">
      <c r="A78" s="3" t="s">
        <v>10</v>
      </c>
      <c r="B78" s="88" t="s">
        <v>83</v>
      </c>
      <c r="C78" s="88"/>
      <c r="D78" s="32">
        <f>7/30/12</f>
        <v>1.9444444444444445E-2</v>
      </c>
      <c r="E78" s="10">
        <f t="shared" si="1"/>
        <v>30.766361111111109</v>
      </c>
    </row>
    <row r="79" spans="1:5" s="13" customFormat="1" ht="15.75">
      <c r="A79" s="3" t="s">
        <v>33</v>
      </c>
      <c r="B79" s="88" t="s">
        <v>84</v>
      </c>
      <c r="C79" s="88"/>
      <c r="D79" s="32">
        <f>D78*D51</f>
        <v>7.1555555555555565E-3</v>
      </c>
      <c r="E79" s="10">
        <f t="shared" si="1"/>
        <v>11.32202088888889</v>
      </c>
    </row>
    <row r="80" spans="1:5" s="13" customFormat="1" ht="15.75">
      <c r="A80" s="3" t="s">
        <v>35</v>
      </c>
      <c r="B80" s="88" t="s">
        <v>85</v>
      </c>
      <c r="C80" s="88"/>
      <c r="D80" s="32">
        <v>8.0000000000000002E-3</v>
      </c>
      <c r="E80" s="10">
        <f t="shared" si="1"/>
        <v>12.658160000000001</v>
      </c>
    </row>
    <row r="81" spans="1:5" s="13" customFormat="1" ht="15.75">
      <c r="A81" s="83" t="s">
        <v>86</v>
      </c>
      <c r="B81" s="83"/>
      <c r="C81" s="83"/>
      <c r="D81" s="29">
        <f>SUM(D75:D80)</f>
        <v>7.1099999999999997E-2</v>
      </c>
      <c r="E81" s="12">
        <f>SUM(E75:E80)</f>
        <v>112.499397</v>
      </c>
    </row>
    <row r="82" spans="1:5" s="13" customFormat="1" ht="15.75">
      <c r="A82" s="30"/>
      <c r="B82" s="30"/>
      <c r="C82" s="30"/>
      <c r="D82" s="31"/>
      <c r="E82" s="15"/>
    </row>
    <row r="83" spans="1:5" s="13" customFormat="1" ht="15.75">
      <c r="A83" s="30"/>
      <c r="B83" s="30"/>
      <c r="C83" s="30"/>
      <c r="D83" s="31"/>
      <c r="E83" s="15"/>
    </row>
    <row r="84" spans="1:5" s="13" customFormat="1" ht="15.75">
      <c r="A84" s="77" t="s">
        <v>87</v>
      </c>
      <c r="B84" s="77"/>
      <c r="C84" s="77"/>
      <c r="D84" s="77"/>
      <c r="E84" s="77"/>
    </row>
    <row r="85" spans="1:5" s="13" customFormat="1" ht="15.75">
      <c r="A85" s="85" t="s">
        <v>88</v>
      </c>
      <c r="B85" s="85"/>
      <c r="C85" s="85"/>
      <c r="D85" s="85"/>
      <c r="E85" s="85"/>
    </row>
    <row r="86" spans="1:5" s="13" customFormat="1" ht="15.75">
      <c r="A86" s="4" t="s">
        <v>89</v>
      </c>
      <c r="B86" s="85" t="s">
        <v>90</v>
      </c>
      <c r="C86" s="85"/>
      <c r="D86" s="4" t="s">
        <v>27</v>
      </c>
      <c r="E86" s="4" t="s">
        <v>28</v>
      </c>
    </row>
    <row r="87" spans="1:5" s="13" customFormat="1" ht="15.75">
      <c r="A87" s="3" t="s">
        <v>2</v>
      </c>
      <c r="B87" s="88" t="s">
        <v>91</v>
      </c>
      <c r="C87" s="88"/>
      <c r="D87" s="32">
        <v>9.2999999999999992E-3</v>
      </c>
      <c r="E87" s="10">
        <f>D87*$E$32</f>
        <v>14.715110999999998</v>
      </c>
    </row>
    <row r="88" spans="1:5" s="13" customFormat="1" ht="15.75">
      <c r="A88" s="3" t="s">
        <v>4</v>
      </c>
      <c r="B88" s="88" t="s">
        <v>90</v>
      </c>
      <c r="C88" s="88"/>
      <c r="D88" s="32">
        <v>2.8E-3</v>
      </c>
      <c r="E88" s="10">
        <f t="shared" ref="E88:E92" si="2">D88*$E$32</f>
        <v>4.4303559999999997</v>
      </c>
    </row>
    <row r="89" spans="1:5" s="13" customFormat="1" ht="15.75">
      <c r="A89" s="3" t="s">
        <v>7</v>
      </c>
      <c r="B89" s="88" t="s">
        <v>92</v>
      </c>
      <c r="C89" s="88"/>
      <c r="D89" s="32">
        <v>8.0000000000000004E-4</v>
      </c>
      <c r="E89" s="10">
        <f t="shared" si="2"/>
        <v>1.2658160000000001</v>
      </c>
    </row>
    <row r="90" spans="1:5" s="13" customFormat="1" ht="15.75">
      <c r="A90" s="3" t="s">
        <v>10</v>
      </c>
      <c r="B90" s="88" t="s">
        <v>93</v>
      </c>
      <c r="C90" s="88"/>
      <c r="D90" s="32">
        <v>2.9999999999999997E-4</v>
      </c>
      <c r="E90" s="10">
        <f t="shared" si="2"/>
        <v>0.47468099999999996</v>
      </c>
    </row>
    <row r="91" spans="1:5" s="13" customFormat="1" ht="15.75">
      <c r="A91" s="3" t="s">
        <v>33</v>
      </c>
      <c r="B91" s="88" t="s">
        <v>94</v>
      </c>
      <c r="C91" s="88"/>
      <c r="D91" s="32">
        <v>5.9999999999999995E-4</v>
      </c>
      <c r="E91" s="10">
        <f t="shared" si="2"/>
        <v>0.94936199999999993</v>
      </c>
    </row>
    <row r="92" spans="1:5" s="13" customFormat="1" ht="15.75">
      <c r="A92" s="3" t="s">
        <v>35</v>
      </c>
      <c r="B92" s="79" t="s">
        <v>67</v>
      </c>
      <c r="C92" s="79"/>
      <c r="D92" s="32">
        <v>0</v>
      </c>
      <c r="E92" s="10">
        <f t="shared" si="2"/>
        <v>0</v>
      </c>
    </row>
    <row r="93" spans="1:5" s="13" customFormat="1" ht="15.75">
      <c r="A93" s="75" t="s">
        <v>95</v>
      </c>
      <c r="B93" s="75"/>
      <c r="C93" s="75"/>
      <c r="D93" s="33">
        <f>SUM(D87:D92)</f>
        <v>1.38E-2</v>
      </c>
      <c r="E93" s="12">
        <f>SUM(E87:E92)</f>
        <v>21.835325999999998</v>
      </c>
    </row>
    <row r="94" spans="1:5" s="13" customFormat="1" ht="15.75">
      <c r="A94" s="85" t="s">
        <v>96</v>
      </c>
      <c r="B94" s="85"/>
      <c r="C94" s="85"/>
      <c r="D94" s="85"/>
      <c r="E94" s="85"/>
    </row>
    <row r="95" spans="1:5" s="13" customFormat="1" ht="15.75">
      <c r="A95" s="4" t="s">
        <v>97</v>
      </c>
      <c r="B95" s="85" t="s">
        <v>98</v>
      </c>
      <c r="C95" s="85"/>
      <c r="D95" s="4" t="s">
        <v>27</v>
      </c>
      <c r="E95" s="4" t="s">
        <v>28</v>
      </c>
    </row>
    <row r="96" spans="1:5">
      <c r="A96" s="3" t="s">
        <v>2</v>
      </c>
      <c r="B96" s="88" t="s">
        <v>99</v>
      </c>
      <c r="C96" s="88"/>
      <c r="D96" s="34">
        <v>0</v>
      </c>
      <c r="E96" s="10">
        <f>(E32+E70+E81)/220*1*15*D96</f>
        <v>0</v>
      </c>
    </row>
    <row r="97" spans="1:5" ht="15.75">
      <c r="A97" s="83" t="s">
        <v>100</v>
      </c>
      <c r="B97" s="83"/>
      <c r="C97" s="83"/>
      <c r="D97" s="83"/>
      <c r="E97" s="12">
        <f>E96</f>
        <v>0</v>
      </c>
    </row>
    <row r="98" spans="1:5" ht="15.75">
      <c r="A98" s="85" t="s">
        <v>101</v>
      </c>
      <c r="B98" s="85"/>
      <c r="C98" s="85"/>
      <c r="D98" s="85"/>
      <c r="E98" s="85"/>
    </row>
    <row r="99" spans="1:5" ht="15.75">
      <c r="A99" s="4"/>
      <c r="B99" s="85" t="s">
        <v>102</v>
      </c>
      <c r="C99" s="85"/>
      <c r="D99" s="4" t="s">
        <v>27</v>
      </c>
      <c r="E99" s="4" t="s">
        <v>28</v>
      </c>
    </row>
    <row r="100" spans="1:5">
      <c r="A100" s="3" t="s">
        <v>89</v>
      </c>
      <c r="B100" s="79" t="s">
        <v>90</v>
      </c>
      <c r="C100" s="79"/>
      <c r="D100" s="28">
        <f>D93</f>
        <v>1.38E-2</v>
      </c>
      <c r="E100" s="10">
        <f>E93</f>
        <v>21.835325999999998</v>
      </c>
    </row>
    <row r="101" spans="1:5">
      <c r="A101" s="3" t="s">
        <v>97</v>
      </c>
      <c r="B101" s="79" t="s">
        <v>98</v>
      </c>
      <c r="C101" s="79"/>
      <c r="D101" s="16">
        <v>0</v>
      </c>
      <c r="E101" s="10">
        <f>E97</f>
        <v>0</v>
      </c>
    </row>
    <row r="102" spans="1:5" ht="15.75">
      <c r="A102" s="83" t="s">
        <v>103</v>
      </c>
      <c r="B102" s="83"/>
      <c r="C102" s="83"/>
      <c r="D102" s="29">
        <f>SUM(D100:D101)</f>
        <v>1.38E-2</v>
      </c>
      <c r="E102" s="12">
        <f>E100+E101</f>
        <v>21.835325999999998</v>
      </c>
    </row>
    <row r="103" spans="1:5" ht="15.75">
      <c r="A103" s="35"/>
      <c r="B103" s="30"/>
      <c r="C103" s="30"/>
      <c r="D103" s="31"/>
      <c r="E103" s="15"/>
    </row>
    <row r="104" spans="1:5" ht="15.75">
      <c r="A104" s="76"/>
      <c r="B104" s="76"/>
      <c r="C104" s="76"/>
      <c r="D104" s="76"/>
      <c r="E104" s="76"/>
    </row>
    <row r="105" spans="1:5" ht="15.75">
      <c r="A105" s="77" t="s">
        <v>104</v>
      </c>
      <c r="B105" s="77"/>
      <c r="C105" s="77"/>
      <c r="D105" s="77"/>
      <c r="E105" s="77"/>
    </row>
    <row r="106" spans="1:5" ht="15.75">
      <c r="A106" s="4">
        <v>5</v>
      </c>
      <c r="B106" s="78" t="s">
        <v>105</v>
      </c>
      <c r="C106" s="78"/>
      <c r="D106" s="78"/>
      <c r="E106" s="8" t="s">
        <v>28</v>
      </c>
    </row>
    <row r="107" spans="1:5">
      <c r="A107" s="3" t="s">
        <v>2</v>
      </c>
      <c r="B107" s="79" t="s">
        <v>106</v>
      </c>
      <c r="C107" s="79"/>
      <c r="D107" s="79"/>
      <c r="E107" s="10">
        <v>30.58</v>
      </c>
    </row>
    <row r="108" spans="1:5">
      <c r="A108" s="3" t="s">
        <v>4</v>
      </c>
      <c r="B108" s="80" t="s">
        <v>107</v>
      </c>
      <c r="C108" s="81"/>
      <c r="D108" s="82"/>
      <c r="E108" s="10">
        <v>0</v>
      </c>
    </row>
    <row r="109" spans="1:5">
      <c r="A109" s="3" t="s">
        <v>7</v>
      </c>
      <c r="B109" s="79" t="s">
        <v>108</v>
      </c>
      <c r="C109" s="79"/>
      <c r="D109" s="79"/>
      <c r="E109" s="10">
        <v>0</v>
      </c>
    </row>
    <row r="110" spans="1:5">
      <c r="A110" s="3" t="s">
        <v>10</v>
      </c>
      <c r="B110" s="80" t="s">
        <v>67</v>
      </c>
      <c r="C110" s="81"/>
      <c r="D110" s="82"/>
      <c r="E110" s="10"/>
    </row>
    <row r="111" spans="1:5" s="13" customFormat="1" ht="15.75">
      <c r="A111" s="83" t="s">
        <v>109</v>
      </c>
      <c r="B111" s="83"/>
      <c r="C111" s="83"/>
      <c r="D111" s="83"/>
      <c r="E111" s="12">
        <f>SUM(E107:E110)</f>
        <v>30.58</v>
      </c>
    </row>
    <row r="112" spans="1:5">
      <c r="E112" s="38">
        <f>D70+D81+D102</f>
        <v>0.64729999999999999</v>
      </c>
    </row>
    <row r="113" spans="1:5">
      <c r="E113" s="38"/>
    </row>
    <row r="114" spans="1:5" s="24" customFormat="1" ht="15.75">
      <c r="A114" s="77" t="s">
        <v>111</v>
      </c>
      <c r="B114" s="77"/>
      <c r="C114" s="77"/>
      <c r="D114" s="77"/>
      <c r="E114" s="77"/>
    </row>
    <row r="115" spans="1:5" ht="15.75">
      <c r="A115" s="4">
        <v>6</v>
      </c>
      <c r="B115" s="85" t="s">
        <v>112</v>
      </c>
      <c r="C115" s="85"/>
      <c r="D115" s="4" t="s">
        <v>27</v>
      </c>
      <c r="E115" s="4" t="s">
        <v>28</v>
      </c>
    </row>
    <row r="116" spans="1:5" ht="15.75">
      <c r="A116" s="26" t="s">
        <v>2</v>
      </c>
      <c r="B116" s="79" t="s">
        <v>113</v>
      </c>
      <c r="C116" s="79"/>
      <c r="D116" s="32">
        <v>0.05</v>
      </c>
      <c r="E116" s="10">
        <f>D116*E133</f>
        <v>161.49966504919999</v>
      </c>
    </row>
    <row r="117" spans="1:5" ht="15.75">
      <c r="A117" s="26" t="s">
        <v>4</v>
      </c>
      <c r="B117" s="79" t="s">
        <v>114</v>
      </c>
      <c r="C117" s="79"/>
      <c r="D117" s="32">
        <v>0.1</v>
      </c>
      <c r="E117" s="10">
        <f>(E116+E133)*D117</f>
        <v>339.14929660331995</v>
      </c>
    </row>
    <row r="118" spans="1:5" ht="15.75">
      <c r="A118" s="86" t="s">
        <v>7</v>
      </c>
      <c r="B118" s="87" t="s">
        <v>115</v>
      </c>
      <c r="C118" s="87"/>
      <c r="D118" s="87"/>
      <c r="E118" s="87"/>
    </row>
    <row r="119" spans="1:5">
      <c r="A119" s="86"/>
      <c r="B119" s="79" t="s">
        <v>116</v>
      </c>
      <c r="C119" s="79"/>
      <c r="D119" s="32">
        <v>6.4999999999999997E-3</v>
      </c>
      <c r="E119" s="10">
        <f>($E$116+$E$117+$E$133)/(1-($D$119+$D$120+$D$121))*D119</f>
        <v>26.545347243719078</v>
      </c>
    </row>
    <row r="120" spans="1:5">
      <c r="A120" s="86"/>
      <c r="B120" s="79" t="s">
        <v>117</v>
      </c>
      <c r="C120" s="79"/>
      <c r="D120" s="32">
        <v>0.03</v>
      </c>
      <c r="E120" s="10">
        <f>($E$116+$E$117+$E$133)/(1-($D$119+$D$120+$D$121))*D120</f>
        <v>122.51698727870344</v>
      </c>
    </row>
    <row r="121" spans="1:5" s="39" customFormat="1" ht="15.75">
      <c r="A121" s="86"/>
      <c r="B121" s="79" t="s">
        <v>118</v>
      </c>
      <c r="C121" s="79"/>
      <c r="D121" s="32">
        <v>0.05</v>
      </c>
      <c r="E121" s="10">
        <f>($E$116+$E$117+$E$133)/(1-($D$119+$D$120+$D$121))*D121</f>
        <v>204.1949787978391</v>
      </c>
    </row>
    <row r="122" spans="1:5" ht="15.75">
      <c r="A122" s="75" t="s">
        <v>119</v>
      </c>
      <c r="B122" s="75"/>
      <c r="C122" s="75"/>
      <c r="D122" s="22">
        <f>(1+D116)*(1+D117)/(1-(D119+D120+D121))-1</f>
        <v>0.26436781609195426</v>
      </c>
      <c r="E122" s="40">
        <f>E116+E117+E119+E120+E121</f>
        <v>853.9062749727816</v>
      </c>
    </row>
    <row r="125" spans="1:5" ht="15.75">
      <c r="A125" s="84" t="s">
        <v>120</v>
      </c>
      <c r="B125" s="84"/>
      <c r="C125" s="84"/>
      <c r="D125" s="84"/>
      <c r="E125" s="84"/>
    </row>
    <row r="126" spans="1:5" ht="15.75">
      <c r="A126" s="85" t="s">
        <v>121</v>
      </c>
      <c r="B126" s="85"/>
      <c r="C126" s="85"/>
      <c r="D126" s="85"/>
      <c r="E126" s="4" t="s">
        <v>122</v>
      </c>
    </row>
    <row r="127" spans="1:5" ht="15.75">
      <c r="A127" s="102" t="s">
        <v>110</v>
      </c>
      <c r="B127" s="102"/>
      <c r="C127" s="102"/>
      <c r="D127" s="102"/>
      <c r="E127" s="41">
        <f>D40+D51+D81+D93</f>
        <v>0.64729999999999999</v>
      </c>
    </row>
    <row r="128" spans="1:5">
      <c r="A128" s="3" t="s">
        <v>2</v>
      </c>
      <c r="B128" s="88" t="s">
        <v>123</v>
      </c>
      <c r="C128" s="88"/>
      <c r="D128" s="88"/>
      <c r="E128" s="42">
        <f>E32</f>
        <v>1582.27</v>
      </c>
    </row>
    <row r="129" spans="1:5">
      <c r="A129" s="3" t="s">
        <v>4</v>
      </c>
      <c r="B129" s="88" t="s">
        <v>124</v>
      </c>
      <c r="C129" s="88"/>
      <c r="D129" s="88"/>
      <c r="E129" s="43">
        <f>E70</f>
        <v>1482.8085779840001</v>
      </c>
    </row>
    <row r="130" spans="1:5">
      <c r="A130" s="3" t="s">
        <v>7</v>
      </c>
      <c r="B130" s="88" t="s">
        <v>125</v>
      </c>
      <c r="C130" s="88"/>
      <c r="D130" s="88"/>
      <c r="E130" s="43">
        <f>E81</f>
        <v>112.499397</v>
      </c>
    </row>
    <row r="131" spans="1:5">
      <c r="A131" s="3" t="s">
        <v>10</v>
      </c>
      <c r="B131" s="88" t="s">
        <v>126</v>
      </c>
      <c r="C131" s="88"/>
      <c r="D131" s="88"/>
      <c r="E131" s="43">
        <f>E102</f>
        <v>21.835325999999998</v>
      </c>
    </row>
    <row r="132" spans="1:5">
      <c r="A132" s="3" t="s">
        <v>33</v>
      </c>
      <c r="B132" s="80" t="s">
        <v>127</v>
      </c>
      <c r="C132" s="81"/>
      <c r="D132" s="82"/>
      <c r="E132" s="42">
        <f>E111</f>
        <v>30.58</v>
      </c>
    </row>
    <row r="133" spans="1:5" ht="15.75">
      <c r="A133" s="75" t="s">
        <v>128</v>
      </c>
      <c r="B133" s="75"/>
      <c r="C133" s="75"/>
      <c r="D133" s="75"/>
      <c r="E133" s="44">
        <f>SUM(E128:E132)</f>
        <v>3229.9933009839997</v>
      </c>
    </row>
    <row r="134" spans="1:5" s="13" customFormat="1" ht="15.75">
      <c r="A134" s="3" t="s">
        <v>35</v>
      </c>
      <c r="B134" s="88" t="s">
        <v>129</v>
      </c>
      <c r="C134" s="88"/>
      <c r="D134" s="88"/>
      <c r="E134" s="43">
        <f>E122</f>
        <v>853.9062749727816</v>
      </c>
    </row>
    <row r="135" spans="1:5" ht="15.75">
      <c r="A135" s="75" t="s">
        <v>130</v>
      </c>
      <c r="B135" s="75"/>
      <c r="C135" s="75"/>
      <c r="D135" s="75"/>
      <c r="E135" s="45">
        <f>E133+E134</f>
        <v>4083.8995759567815</v>
      </c>
    </row>
    <row r="136" spans="1:5" ht="15.75">
      <c r="A136" s="74" t="s">
        <v>140</v>
      </c>
      <c r="B136" s="74"/>
      <c r="C136" s="74"/>
      <c r="D136" s="74"/>
      <c r="E136" s="46">
        <f>E135/22</f>
        <v>185.63179890712644</v>
      </c>
    </row>
    <row r="137" spans="1:5" ht="15.75">
      <c r="A137" s="74" t="s">
        <v>141</v>
      </c>
      <c r="B137" s="74"/>
      <c r="C137" s="74"/>
      <c r="D137" s="74"/>
      <c r="E137" s="46">
        <f>E136/8.8</f>
        <v>21.094522603082549</v>
      </c>
    </row>
  </sheetData>
  <mergeCells count="134">
    <mergeCell ref="B134:D134"/>
    <mergeCell ref="B101:C101"/>
    <mergeCell ref="A102:C102"/>
    <mergeCell ref="B100:C100"/>
    <mergeCell ref="A126:D126"/>
    <mergeCell ref="A127:D127"/>
    <mergeCell ref="B128:D128"/>
    <mergeCell ref="B129:D129"/>
    <mergeCell ref="B130:D130"/>
    <mergeCell ref="B131:D131"/>
    <mergeCell ref="A8:E8"/>
    <mergeCell ref="B9:C9"/>
    <mergeCell ref="D9:E9"/>
    <mergeCell ref="B10:C10"/>
    <mergeCell ref="D10:E10"/>
    <mergeCell ref="B11:C11"/>
    <mergeCell ref="D11:E11"/>
    <mergeCell ref="A1:E1"/>
    <mergeCell ref="A2:E2"/>
    <mergeCell ref="A3:E3"/>
    <mergeCell ref="A4:E4"/>
    <mergeCell ref="A5:E5"/>
    <mergeCell ref="A6:E6"/>
    <mergeCell ref="A7:E7"/>
    <mergeCell ref="B19:C19"/>
    <mergeCell ref="D19:E19"/>
    <mergeCell ref="B20:C20"/>
    <mergeCell ref="D20:E20"/>
    <mergeCell ref="B21:C21"/>
    <mergeCell ref="D21:E21"/>
    <mergeCell ref="B12:C12"/>
    <mergeCell ref="D12:E12"/>
    <mergeCell ref="C14:D14"/>
    <mergeCell ref="C13:D13"/>
    <mergeCell ref="A15:E15"/>
    <mergeCell ref="A16:E16"/>
    <mergeCell ref="B17:C17"/>
    <mergeCell ref="D17:E17"/>
    <mergeCell ref="B18:C18"/>
    <mergeCell ref="D18:E18"/>
    <mergeCell ref="B38:C38"/>
    <mergeCell ref="B26:C26"/>
    <mergeCell ref="B27:C27"/>
    <mergeCell ref="B28:C28"/>
    <mergeCell ref="B29:C29"/>
    <mergeCell ref="B30:C30"/>
    <mergeCell ref="B31:C31"/>
    <mergeCell ref="A24:E24"/>
    <mergeCell ref="A22:E22"/>
    <mergeCell ref="B25:C25"/>
    <mergeCell ref="A32:D32"/>
    <mergeCell ref="A41:E41"/>
    <mergeCell ref="B42:C42"/>
    <mergeCell ref="B55:C55"/>
    <mergeCell ref="B57:C57"/>
    <mergeCell ref="B58:D58"/>
    <mergeCell ref="B59:C59"/>
    <mergeCell ref="B47:C47"/>
    <mergeCell ref="B48:C48"/>
    <mergeCell ref="B49:C49"/>
    <mergeCell ref="B50:C50"/>
    <mergeCell ref="A51:C51"/>
    <mergeCell ref="A52:E52"/>
    <mergeCell ref="B53:C53"/>
    <mergeCell ref="B54:C54"/>
    <mergeCell ref="B56:D56"/>
    <mergeCell ref="A40:C40"/>
    <mergeCell ref="B43:C43"/>
    <mergeCell ref="B44:C44"/>
    <mergeCell ref="B45:C45"/>
    <mergeCell ref="B46:C46"/>
    <mergeCell ref="A35:E35"/>
    <mergeCell ref="A36:E36"/>
    <mergeCell ref="B37:C37"/>
    <mergeCell ref="B69:C69"/>
    <mergeCell ref="A64:E64"/>
    <mergeCell ref="B65:C65"/>
    <mergeCell ref="B66:C66"/>
    <mergeCell ref="A60:D60"/>
    <mergeCell ref="A61:E61"/>
    <mergeCell ref="B62:C62"/>
    <mergeCell ref="B63:C63"/>
    <mergeCell ref="B67:C67"/>
    <mergeCell ref="B68:C68"/>
    <mergeCell ref="A70:C70"/>
    <mergeCell ref="B80:C80"/>
    <mergeCell ref="B78:C78"/>
    <mergeCell ref="B79:C79"/>
    <mergeCell ref="A73:E73"/>
    <mergeCell ref="B74:C74"/>
    <mergeCell ref="B75:C75"/>
    <mergeCell ref="B76:C76"/>
    <mergeCell ref="B77:C77"/>
    <mergeCell ref="A81:C81"/>
    <mergeCell ref="A84:E84"/>
    <mergeCell ref="A85:E85"/>
    <mergeCell ref="B95:C95"/>
    <mergeCell ref="A98:E98"/>
    <mergeCell ref="B99:C99"/>
    <mergeCell ref="B89:C89"/>
    <mergeCell ref="B90:C90"/>
    <mergeCell ref="B91:C91"/>
    <mergeCell ref="B92:C92"/>
    <mergeCell ref="B86:C86"/>
    <mergeCell ref="B87:C87"/>
    <mergeCell ref="B88:C88"/>
    <mergeCell ref="A93:C93"/>
    <mergeCell ref="A94:E94"/>
    <mergeCell ref="B96:C96"/>
    <mergeCell ref="A97:D97"/>
    <mergeCell ref="A136:D136"/>
    <mergeCell ref="A135:D135"/>
    <mergeCell ref="A137:D137"/>
    <mergeCell ref="A104:E104"/>
    <mergeCell ref="A105:E105"/>
    <mergeCell ref="B106:D106"/>
    <mergeCell ref="B107:D107"/>
    <mergeCell ref="B108:D108"/>
    <mergeCell ref="B109:D109"/>
    <mergeCell ref="B110:D110"/>
    <mergeCell ref="A111:D111"/>
    <mergeCell ref="A125:E125"/>
    <mergeCell ref="A114:E114"/>
    <mergeCell ref="B115:C115"/>
    <mergeCell ref="B116:C116"/>
    <mergeCell ref="B117:C117"/>
    <mergeCell ref="A118:A121"/>
    <mergeCell ref="B118:E118"/>
    <mergeCell ref="B119:C119"/>
    <mergeCell ref="B120:C120"/>
    <mergeCell ref="B121:C121"/>
    <mergeCell ref="A122:C122"/>
    <mergeCell ref="B132:D132"/>
    <mergeCell ref="A133:D133"/>
  </mergeCells>
  <printOptions horizontalCentered="1"/>
  <pageMargins left="0.98425196850393704" right="0.59055118110236227" top="0.98425196850393704" bottom="0.74803149606299213" header="0.19685039370078741" footer="0.31496062992125984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7"/>
  <sheetViews>
    <sheetView workbookViewId="0">
      <selection sqref="A1:E1"/>
    </sheetView>
  </sheetViews>
  <sheetFormatPr defaultRowHeight="15"/>
  <cols>
    <col min="1" max="1" width="7.7109375" style="36" customWidth="1"/>
    <col min="2" max="3" width="39" style="1" customWidth="1"/>
    <col min="4" max="4" width="22.7109375" style="37" customWidth="1"/>
    <col min="5" max="5" width="22.7109375" style="1" customWidth="1"/>
    <col min="6" max="7" width="9.5703125" style="1" customWidth="1"/>
    <col min="8" max="8" width="15.7109375" style="1" bestFit="1" customWidth="1"/>
    <col min="9" max="1024" width="9.5703125" style="1" customWidth="1"/>
    <col min="1025" max="16384" width="9.140625" style="2"/>
  </cols>
  <sheetData>
    <row r="1" spans="1:5" ht="15.75">
      <c r="A1" s="77" t="s">
        <v>133</v>
      </c>
      <c r="B1" s="77"/>
      <c r="C1" s="77"/>
      <c r="D1" s="77"/>
      <c r="E1" s="77"/>
    </row>
    <row r="2" spans="1:5" ht="15.75">
      <c r="A2" s="77" t="s">
        <v>0</v>
      </c>
      <c r="B2" s="77"/>
      <c r="C2" s="77"/>
      <c r="D2" s="77"/>
      <c r="E2" s="77"/>
    </row>
    <row r="3" spans="1:5" ht="15.75">
      <c r="A3" s="77" t="s">
        <v>145</v>
      </c>
      <c r="B3" s="77"/>
      <c r="C3" s="77"/>
      <c r="D3" s="77"/>
      <c r="E3" s="77"/>
    </row>
    <row r="4" spans="1:5">
      <c r="A4" s="98" t="s">
        <v>134</v>
      </c>
      <c r="B4" s="98"/>
      <c r="C4" s="98"/>
      <c r="D4" s="98"/>
      <c r="E4" s="98"/>
    </row>
    <row r="5" spans="1:5">
      <c r="A5" s="88" t="s">
        <v>146</v>
      </c>
      <c r="B5" s="88"/>
      <c r="C5" s="88"/>
      <c r="D5" s="88"/>
      <c r="E5" s="88"/>
    </row>
    <row r="6" spans="1:5">
      <c r="A6" s="98" t="s">
        <v>131</v>
      </c>
      <c r="B6" s="98"/>
      <c r="C6" s="98"/>
      <c r="D6" s="98"/>
      <c r="E6" s="98"/>
    </row>
    <row r="7" spans="1:5">
      <c r="A7" s="99"/>
      <c r="B7" s="100"/>
      <c r="C7" s="100"/>
      <c r="D7" s="100"/>
      <c r="E7" s="101"/>
    </row>
    <row r="8" spans="1:5" ht="15.75">
      <c r="A8" s="78" t="s">
        <v>1</v>
      </c>
      <c r="B8" s="78"/>
      <c r="C8" s="78"/>
      <c r="D8" s="78"/>
      <c r="E8" s="78"/>
    </row>
    <row r="9" spans="1:5">
      <c r="A9" s="3" t="s">
        <v>2</v>
      </c>
      <c r="B9" s="88" t="s">
        <v>3</v>
      </c>
      <c r="C9" s="88"/>
      <c r="D9" s="94"/>
      <c r="E9" s="94"/>
    </row>
    <row r="10" spans="1:5">
      <c r="A10" s="3" t="s">
        <v>4</v>
      </c>
      <c r="B10" s="88" t="s">
        <v>5</v>
      </c>
      <c r="C10" s="88"/>
      <c r="D10" s="97" t="s">
        <v>6</v>
      </c>
      <c r="E10" s="97"/>
    </row>
    <row r="11" spans="1:5">
      <c r="A11" s="3" t="s">
        <v>7</v>
      </c>
      <c r="B11" s="88" t="s">
        <v>8</v>
      </c>
      <c r="C11" s="88"/>
      <c r="D11" s="95" t="s">
        <v>9</v>
      </c>
      <c r="E11" s="95"/>
    </row>
    <row r="12" spans="1:5">
      <c r="A12" s="3" t="s">
        <v>10</v>
      </c>
      <c r="B12" s="88" t="s">
        <v>11</v>
      </c>
      <c r="C12" s="88"/>
      <c r="D12" s="94"/>
      <c r="E12" s="94"/>
    </row>
    <row r="13" spans="1:5" ht="31.5">
      <c r="A13" s="4" t="s">
        <v>12</v>
      </c>
      <c r="B13" s="4" t="s">
        <v>13</v>
      </c>
      <c r="C13" s="85" t="s">
        <v>14</v>
      </c>
      <c r="D13" s="85"/>
      <c r="E13" s="4" t="s">
        <v>15</v>
      </c>
    </row>
    <row r="14" spans="1:5">
      <c r="A14" s="3">
        <v>1</v>
      </c>
      <c r="B14" s="3" t="s">
        <v>16</v>
      </c>
      <c r="C14" s="95" t="s">
        <v>132</v>
      </c>
      <c r="D14" s="95"/>
      <c r="E14" s="5" t="s">
        <v>135</v>
      </c>
    </row>
    <row r="15" spans="1:5" ht="15.75">
      <c r="A15" s="96" t="s">
        <v>17</v>
      </c>
      <c r="B15" s="96"/>
      <c r="C15" s="96"/>
      <c r="D15" s="96"/>
      <c r="E15" s="96"/>
    </row>
    <row r="16" spans="1:5" ht="15.75">
      <c r="A16" s="78" t="s">
        <v>18</v>
      </c>
      <c r="B16" s="78"/>
      <c r="C16" s="78"/>
      <c r="D16" s="78"/>
      <c r="E16" s="78"/>
    </row>
    <row r="17" spans="1:5">
      <c r="A17" s="6">
        <v>1</v>
      </c>
      <c r="B17" s="90" t="s">
        <v>19</v>
      </c>
      <c r="C17" s="90"/>
      <c r="D17" s="92" t="s">
        <v>16</v>
      </c>
      <c r="E17" s="92"/>
    </row>
    <row r="18" spans="1:5">
      <c r="A18" s="6">
        <v>2</v>
      </c>
      <c r="B18" s="90" t="s">
        <v>20</v>
      </c>
      <c r="C18" s="90"/>
      <c r="D18" s="92">
        <v>5174</v>
      </c>
      <c r="E18" s="92"/>
    </row>
    <row r="19" spans="1:5">
      <c r="A19" s="6">
        <v>3</v>
      </c>
      <c r="B19" s="90" t="s">
        <v>21</v>
      </c>
      <c r="C19" s="90"/>
      <c r="D19" s="91">
        <v>1582.27</v>
      </c>
      <c r="E19" s="91"/>
    </row>
    <row r="20" spans="1:5">
      <c r="A20" s="6">
        <v>4</v>
      </c>
      <c r="B20" s="90" t="s">
        <v>22</v>
      </c>
      <c r="C20" s="90"/>
      <c r="D20" s="92" t="s">
        <v>16</v>
      </c>
      <c r="E20" s="92"/>
    </row>
    <row r="21" spans="1:5">
      <c r="A21" s="6">
        <v>5</v>
      </c>
      <c r="B21" s="90" t="s">
        <v>23</v>
      </c>
      <c r="C21" s="90"/>
      <c r="D21" s="93" t="s">
        <v>24</v>
      </c>
      <c r="E21" s="93"/>
    </row>
    <row r="22" spans="1:5">
      <c r="A22" s="89"/>
      <c r="B22" s="89"/>
      <c r="C22" s="89"/>
      <c r="D22" s="89"/>
      <c r="E22" s="89"/>
    </row>
    <row r="23" spans="1:5">
      <c r="A23" s="7"/>
      <c r="B23" s="7"/>
      <c r="C23" s="7"/>
      <c r="D23" s="7"/>
      <c r="E23" s="7"/>
    </row>
    <row r="24" spans="1:5" ht="15.75">
      <c r="A24" s="77" t="s">
        <v>25</v>
      </c>
      <c r="B24" s="77"/>
      <c r="C24" s="77"/>
      <c r="D24" s="77"/>
      <c r="E24" s="77"/>
    </row>
    <row r="25" spans="1:5" ht="15.75">
      <c r="A25" s="4">
        <v>1</v>
      </c>
      <c r="B25" s="78" t="s">
        <v>26</v>
      </c>
      <c r="C25" s="78"/>
      <c r="D25" s="8" t="s">
        <v>27</v>
      </c>
      <c r="E25" s="8" t="s">
        <v>28</v>
      </c>
    </row>
    <row r="26" spans="1:5">
      <c r="A26" s="3" t="s">
        <v>2</v>
      </c>
      <c r="B26" s="79" t="s">
        <v>29</v>
      </c>
      <c r="C26" s="79"/>
      <c r="D26" s="9"/>
      <c r="E26" s="10">
        <f>D19</f>
        <v>1582.27</v>
      </c>
    </row>
    <row r="27" spans="1:5">
      <c r="A27" s="3" t="s">
        <v>4</v>
      </c>
      <c r="B27" s="79" t="s">
        <v>30</v>
      </c>
      <c r="C27" s="79"/>
      <c r="D27" s="11">
        <v>0</v>
      </c>
      <c r="E27" s="10">
        <f>E26*D27</f>
        <v>0</v>
      </c>
    </row>
    <row r="28" spans="1:5">
      <c r="A28" s="3" t="s">
        <v>7</v>
      </c>
      <c r="B28" s="79" t="s">
        <v>31</v>
      </c>
      <c r="C28" s="79"/>
      <c r="D28" s="11">
        <v>0</v>
      </c>
      <c r="E28" s="10">
        <f>D28*E26</f>
        <v>0</v>
      </c>
    </row>
    <row r="29" spans="1:5">
      <c r="A29" s="3" t="s">
        <v>10</v>
      </c>
      <c r="B29" s="79" t="s">
        <v>32</v>
      </c>
      <c r="C29" s="79"/>
      <c r="D29" s="11">
        <v>0.2</v>
      </c>
      <c r="E29" s="10">
        <f>D29*E26*(7/12)</f>
        <v>184.59816666666669</v>
      </c>
    </row>
    <row r="30" spans="1:5">
      <c r="A30" s="3" t="s">
        <v>33</v>
      </c>
      <c r="B30" s="79" t="s">
        <v>34</v>
      </c>
      <c r="C30" s="79"/>
      <c r="D30" s="11" t="s">
        <v>142</v>
      </c>
      <c r="E30" s="10">
        <f>E26*(1/12)*1.2</f>
        <v>158.22699999999998</v>
      </c>
    </row>
    <row r="31" spans="1:5">
      <c r="A31" s="3" t="s">
        <v>35</v>
      </c>
      <c r="B31" s="79" t="s">
        <v>36</v>
      </c>
      <c r="C31" s="79"/>
      <c r="D31" s="11"/>
      <c r="E31" s="10">
        <v>0</v>
      </c>
    </row>
    <row r="32" spans="1:5" s="13" customFormat="1" ht="15.75">
      <c r="A32" s="75" t="s">
        <v>37</v>
      </c>
      <c r="B32" s="75"/>
      <c r="C32" s="75"/>
      <c r="D32" s="75"/>
      <c r="E32" s="12">
        <f>SUM(E26:E31)</f>
        <v>1925.0951666666665</v>
      </c>
    </row>
    <row r="33" spans="1:5" s="13" customFormat="1" ht="15.75">
      <c r="A33" s="14"/>
      <c r="B33" s="14"/>
      <c r="C33" s="14"/>
      <c r="D33" s="14"/>
      <c r="E33" s="15"/>
    </row>
    <row r="34" spans="1:5" s="13" customFormat="1" ht="15.75">
      <c r="A34" s="14"/>
      <c r="B34" s="14"/>
      <c r="C34" s="14"/>
      <c r="D34" s="14"/>
      <c r="E34" s="15"/>
    </row>
    <row r="35" spans="1:5" s="13" customFormat="1" ht="15.75">
      <c r="A35" s="77" t="s">
        <v>38</v>
      </c>
      <c r="B35" s="77"/>
      <c r="C35" s="77"/>
      <c r="D35" s="77"/>
      <c r="E35" s="77"/>
    </row>
    <row r="36" spans="1:5" s="13" customFormat="1" ht="15.75">
      <c r="A36" s="85" t="s">
        <v>39</v>
      </c>
      <c r="B36" s="85"/>
      <c r="C36" s="85"/>
      <c r="D36" s="85"/>
      <c r="E36" s="85"/>
    </row>
    <row r="37" spans="1:5" s="13" customFormat="1" ht="15.75">
      <c r="A37" s="4" t="s">
        <v>40</v>
      </c>
      <c r="B37" s="85" t="s">
        <v>41</v>
      </c>
      <c r="C37" s="85"/>
      <c r="D37" s="4" t="s">
        <v>27</v>
      </c>
      <c r="E37" s="4" t="s">
        <v>28</v>
      </c>
    </row>
    <row r="38" spans="1:5" s="13" customFormat="1" ht="15.75">
      <c r="A38" s="3" t="s">
        <v>2</v>
      </c>
      <c r="B38" s="88" t="s">
        <v>42</v>
      </c>
      <c r="C38" s="88"/>
      <c r="D38" s="16">
        <v>8.3299999999999999E-2</v>
      </c>
      <c r="E38" s="17">
        <f>D38*E32</f>
        <v>160.36042738333333</v>
      </c>
    </row>
    <row r="39" spans="1:5" s="13" customFormat="1" ht="15.75">
      <c r="A39" s="3" t="s">
        <v>4</v>
      </c>
      <c r="B39" s="18" t="s">
        <v>43</v>
      </c>
      <c r="C39" s="18"/>
      <c r="D39" s="16">
        <v>0.1111</v>
      </c>
      <c r="E39" s="17">
        <f>D39*E32</f>
        <v>213.87807301666666</v>
      </c>
    </row>
    <row r="40" spans="1:5" s="13" customFormat="1" ht="15.75">
      <c r="A40" s="83" t="s">
        <v>44</v>
      </c>
      <c r="B40" s="83"/>
      <c r="C40" s="83"/>
      <c r="D40" s="19">
        <f>D38+D39</f>
        <v>0.19440000000000002</v>
      </c>
      <c r="E40" s="20">
        <f>SUM(E38:E39)</f>
        <v>374.23850040000002</v>
      </c>
    </row>
    <row r="41" spans="1:5" s="13" customFormat="1" ht="15.75">
      <c r="A41" s="85" t="s">
        <v>45</v>
      </c>
      <c r="B41" s="85"/>
      <c r="C41" s="85"/>
      <c r="D41" s="85"/>
      <c r="E41" s="85"/>
    </row>
    <row r="42" spans="1:5" s="13" customFormat="1" ht="15.75">
      <c r="A42" s="4" t="s">
        <v>46</v>
      </c>
      <c r="B42" s="78" t="s">
        <v>47</v>
      </c>
      <c r="C42" s="78"/>
      <c r="D42" s="8" t="s">
        <v>27</v>
      </c>
      <c r="E42" s="8" t="s">
        <v>28</v>
      </c>
    </row>
    <row r="43" spans="1:5" s="13" customFormat="1" ht="15.75">
      <c r="A43" s="3" t="s">
        <v>2</v>
      </c>
      <c r="B43" s="88" t="s">
        <v>48</v>
      </c>
      <c r="C43" s="88"/>
      <c r="D43" s="16">
        <v>0.2</v>
      </c>
      <c r="E43" s="21">
        <f>($E$32+$E$40)*D43</f>
        <v>459.86673341333335</v>
      </c>
    </row>
    <row r="44" spans="1:5" s="13" customFormat="1" ht="15.75">
      <c r="A44" s="3" t="s">
        <v>4</v>
      </c>
      <c r="B44" s="88" t="s">
        <v>49</v>
      </c>
      <c r="C44" s="88"/>
      <c r="D44" s="16">
        <v>2.5000000000000001E-2</v>
      </c>
      <c r="E44" s="21">
        <f t="shared" ref="E44:E50" si="0">($E$32+$E$40)*D44</f>
        <v>57.483341676666669</v>
      </c>
    </row>
    <row r="45" spans="1:5" s="13" customFormat="1" ht="15.75">
      <c r="A45" s="3" t="s">
        <v>7</v>
      </c>
      <c r="B45" s="88" t="s">
        <v>50</v>
      </c>
      <c r="C45" s="88"/>
      <c r="D45" s="16">
        <v>0.03</v>
      </c>
      <c r="E45" s="21">
        <f t="shared" si="0"/>
        <v>68.980010011999994</v>
      </c>
    </row>
    <row r="46" spans="1:5" s="13" customFormat="1" ht="15.75">
      <c r="A46" s="3" t="s">
        <v>10</v>
      </c>
      <c r="B46" s="88" t="s">
        <v>51</v>
      </c>
      <c r="C46" s="88"/>
      <c r="D46" s="16">
        <v>1.4999999999999999E-2</v>
      </c>
      <c r="E46" s="21">
        <f t="shared" si="0"/>
        <v>34.490005005999997</v>
      </c>
    </row>
    <row r="47" spans="1:5" s="13" customFormat="1" ht="15.75">
      <c r="A47" s="3" t="s">
        <v>33</v>
      </c>
      <c r="B47" s="88" t="s">
        <v>52</v>
      </c>
      <c r="C47" s="88"/>
      <c r="D47" s="16">
        <v>0.01</v>
      </c>
      <c r="E47" s="21">
        <f t="shared" si="0"/>
        <v>22.993336670666668</v>
      </c>
    </row>
    <row r="48" spans="1:5" s="13" customFormat="1" ht="15.75">
      <c r="A48" s="3" t="s">
        <v>35</v>
      </c>
      <c r="B48" s="88" t="s">
        <v>53</v>
      </c>
      <c r="C48" s="88"/>
      <c r="D48" s="16">
        <v>6.0000000000000001E-3</v>
      </c>
      <c r="E48" s="21">
        <f t="shared" si="0"/>
        <v>13.796002002400002</v>
      </c>
    </row>
    <row r="49" spans="1:5" s="13" customFormat="1" ht="15.75">
      <c r="A49" s="3" t="s">
        <v>54</v>
      </c>
      <c r="B49" s="88" t="s">
        <v>55</v>
      </c>
      <c r="C49" s="88"/>
      <c r="D49" s="16">
        <v>2E-3</v>
      </c>
      <c r="E49" s="21">
        <f t="shared" si="0"/>
        <v>4.5986673341333333</v>
      </c>
    </row>
    <row r="50" spans="1:5" s="13" customFormat="1" ht="15.75">
      <c r="A50" s="3" t="s">
        <v>56</v>
      </c>
      <c r="B50" s="88" t="s">
        <v>57</v>
      </c>
      <c r="C50" s="88"/>
      <c r="D50" s="16">
        <v>0.08</v>
      </c>
      <c r="E50" s="21">
        <f t="shared" si="0"/>
        <v>183.94669336533335</v>
      </c>
    </row>
    <row r="51" spans="1:5" s="13" customFormat="1" ht="15.75">
      <c r="A51" s="75" t="s">
        <v>58</v>
      </c>
      <c r="B51" s="75"/>
      <c r="C51" s="75"/>
      <c r="D51" s="22">
        <f>SUM(D43:D50)</f>
        <v>0.36800000000000005</v>
      </c>
      <c r="E51" s="23">
        <f>SUM(E43:E50)</f>
        <v>846.15478948053328</v>
      </c>
    </row>
    <row r="52" spans="1:5" s="13" customFormat="1" ht="15.75">
      <c r="A52" s="85" t="s">
        <v>59</v>
      </c>
      <c r="B52" s="85"/>
      <c r="C52" s="85"/>
      <c r="D52" s="85"/>
      <c r="E52" s="85"/>
    </row>
    <row r="53" spans="1:5" s="24" customFormat="1" ht="15.75">
      <c r="A53" s="4" t="s">
        <v>60</v>
      </c>
      <c r="B53" s="85" t="s">
        <v>61</v>
      </c>
      <c r="C53" s="85"/>
      <c r="D53" s="4"/>
      <c r="E53" s="4" t="s">
        <v>28</v>
      </c>
    </row>
    <row r="54" spans="1:5" s="24" customFormat="1">
      <c r="A54" s="3" t="s">
        <v>2</v>
      </c>
      <c r="B54" s="88" t="s">
        <v>62</v>
      </c>
      <c r="C54" s="88"/>
      <c r="D54" s="25"/>
      <c r="E54" s="21">
        <f>(4.9*22*2)-(E26*0.06)</f>
        <v>120.66380000000002</v>
      </c>
    </row>
    <row r="55" spans="1:5" s="24" customFormat="1">
      <c r="A55" s="3" t="s">
        <v>4</v>
      </c>
      <c r="B55" s="88" t="s">
        <v>63</v>
      </c>
      <c r="C55" s="88"/>
      <c r="D55" s="3"/>
      <c r="E55" s="21">
        <f>(20.18*22*1)-((20.18*22*1)*0.19)</f>
        <v>359.60759999999999</v>
      </c>
    </row>
    <row r="56" spans="1:5" s="24" customFormat="1">
      <c r="A56" s="3" t="s">
        <v>7</v>
      </c>
      <c r="B56" s="88" t="s">
        <v>64</v>
      </c>
      <c r="C56" s="88"/>
      <c r="D56" s="88"/>
      <c r="E56" s="21">
        <v>15.62</v>
      </c>
    </row>
    <row r="57" spans="1:5" s="24" customFormat="1">
      <c r="A57" s="3" t="s">
        <v>10</v>
      </c>
      <c r="B57" s="88" t="s">
        <v>65</v>
      </c>
      <c r="C57" s="88"/>
      <c r="D57" s="3"/>
      <c r="E57" s="21">
        <v>10</v>
      </c>
    </row>
    <row r="58" spans="1:5" s="24" customFormat="1">
      <c r="A58" s="3" t="s">
        <v>33</v>
      </c>
      <c r="B58" s="88" t="s">
        <v>66</v>
      </c>
      <c r="C58" s="88"/>
      <c r="D58" s="88"/>
      <c r="E58" s="21">
        <v>0</v>
      </c>
    </row>
    <row r="59" spans="1:5" s="24" customFormat="1">
      <c r="A59" s="3" t="s">
        <v>35</v>
      </c>
      <c r="B59" s="88" t="s">
        <v>67</v>
      </c>
      <c r="C59" s="88"/>
      <c r="D59" s="3"/>
      <c r="E59" s="21">
        <v>0</v>
      </c>
    </row>
    <row r="60" spans="1:5" s="13" customFormat="1" ht="15.75">
      <c r="A60" s="75" t="s">
        <v>68</v>
      </c>
      <c r="B60" s="75"/>
      <c r="C60" s="75"/>
      <c r="D60" s="75"/>
      <c r="E60" s="12">
        <f>SUM(E54:E59)</f>
        <v>505.89140000000003</v>
      </c>
    </row>
    <row r="61" spans="1:5" s="13" customFormat="1" ht="15.75">
      <c r="A61" s="85" t="s">
        <v>138</v>
      </c>
      <c r="B61" s="85"/>
      <c r="C61" s="85"/>
      <c r="D61" s="85"/>
      <c r="E61" s="85"/>
    </row>
    <row r="62" spans="1:5" s="13" customFormat="1" ht="15.75">
      <c r="A62" s="26" t="s">
        <v>2</v>
      </c>
      <c r="B62" s="88" t="s">
        <v>69</v>
      </c>
      <c r="C62" s="88"/>
      <c r="D62" s="3"/>
      <c r="E62" s="10">
        <f>E32/220*1.5*15*0.5*D62</f>
        <v>0</v>
      </c>
    </row>
    <row r="63" spans="1:5" s="13" customFormat="1" ht="15.75">
      <c r="A63" s="27"/>
      <c r="B63" s="75" t="s">
        <v>70</v>
      </c>
      <c r="C63" s="75"/>
      <c r="D63" s="27"/>
      <c r="E63" s="12">
        <f>E62</f>
        <v>0</v>
      </c>
    </row>
    <row r="64" spans="1:5" s="13" customFormat="1" ht="15.75">
      <c r="A64" s="85" t="s">
        <v>71</v>
      </c>
      <c r="B64" s="85"/>
      <c r="C64" s="85"/>
      <c r="D64" s="85"/>
      <c r="E64" s="85"/>
    </row>
    <row r="65" spans="1:5" s="13" customFormat="1" ht="15.75">
      <c r="A65" s="4"/>
      <c r="B65" s="85" t="s">
        <v>139</v>
      </c>
      <c r="C65" s="85"/>
      <c r="D65" s="4" t="s">
        <v>27</v>
      </c>
      <c r="E65" s="4" t="s">
        <v>28</v>
      </c>
    </row>
    <row r="66" spans="1:5" s="13" customFormat="1" ht="15.75">
      <c r="A66" s="3" t="s">
        <v>40</v>
      </c>
      <c r="B66" s="79" t="s">
        <v>72</v>
      </c>
      <c r="C66" s="79"/>
      <c r="D66" s="28">
        <f>D40</f>
        <v>0.19440000000000002</v>
      </c>
      <c r="E66" s="10">
        <f>E40</f>
        <v>374.23850040000002</v>
      </c>
    </row>
    <row r="67" spans="1:5" s="13" customFormat="1" ht="15.75">
      <c r="A67" s="3" t="s">
        <v>46</v>
      </c>
      <c r="B67" s="79" t="s">
        <v>73</v>
      </c>
      <c r="C67" s="79"/>
      <c r="D67" s="28">
        <f>D51</f>
        <v>0.36800000000000005</v>
      </c>
      <c r="E67" s="10">
        <f>E51</f>
        <v>846.15478948053328</v>
      </c>
    </row>
    <row r="68" spans="1:5" s="13" customFormat="1" ht="15.75">
      <c r="A68" s="3" t="s">
        <v>60</v>
      </c>
      <c r="B68" s="79" t="s">
        <v>74</v>
      </c>
      <c r="C68" s="79"/>
      <c r="D68" s="28">
        <v>0</v>
      </c>
      <c r="E68" s="10">
        <f>E60</f>
        <v>505.89140000000003</v>
      </c>
    </row>
    <row r="69" spans="1:5" s="13" customFormat="1" ht="15.75">
      <c r="A69" s="3" t="s">
        <v>75</v>
      </c>
      <c r="B69" s="79" t="s">
        <v>76</v>
      </c>
      <c r="C69" s="79"/>
      <c r="D69" s="28">
        <v>0</v>
      </c>
      <c r="E69" s="10">
        <f>E63</f>
        <v>0</v>
      </c>
    </row>
    <row r="70" spans="1:5" s="13" customFormat="1" ht="15.75">
      <c r="A70" s="83" t="s">
        <v>77</v>
      </c>
      <c r="B70" s="83"/>
      <c r="C70" s="83"/>
      <c r="D70" s="29">
        <f>SUM(D66:D69)</f>
        <v>0.56240000000000001</v>
      </c>
      <c r="E70" s="12">
        <f>SUM(E66:E69)</f>
        <v>1726.2846898805333</v>
      </c>
    </row>
    <row r="71" spans="1:5" s="13" customFormat="1" ht="15.75">
      <c r="A71" s="30"/>
      <c r="B71" s="30"/>
      <c r="C71" s="30"/>
      <c r="D71" s="31"/>
      <c r="E71" s="15"/>
    </row>
    <row r="72" spans="1:5" s="13" customFormat="1" ht="15.75">
      <c r="A72" s="30"/>
      <c r="B72" s="30"/>
      <c r="C72" s="30"/>
      <c r="D72" s="31"/>
      <c r="E72" s="15"/>
    </row>
    <row r="73" spans="1:5" s="13" customFormat="1" ht="15.75">
      <c r="A73" s="77" t="s">
        <v>78</v>
      </c>
      <c r="B73" s="77"/>
      <c r="C73" s="77"/>
      <c r="D73" s="77"/>
      <c r="E73" s="77"/>
    </row>
    <row r="74" spans="1:5" s="13" customFormat="1" ht="15.75">
      <c r="A74" s="4">
        <v>3</v>
      </c>
      <c r="B74" s="85" t="s">
        <v>79</v>
      </c>
      <c r="C74" s="85"/>
      <c r="D74" s="4" t="s">
        <v>27</v>
      </c>
      <c r="E74" s="4" t="s">
        <v>28</v>
      </c>
    </row>
    <row r="75" spans="1:5" s="13" customFormat="1" ht="15.75">
      <c r="A75" s="3" t="s">
        <v>2</v>
      </c>
      <c r="B75" s="88" t="s">
        <v>80</v>
      </c>
      <c r="C75" s="88"/>
      <c r="D75" s="32">
        <f>0.05/12</f>
        <v>4.1666666666666666E-3</v>
      </c>
      <c r="E75" s="10">
        <f t="shared" ref="E75:E80" si="1">D75*$E$32</f>
        <v>8.0212298611111095</v>
      </c>
    </row>
    <row r="76" spans="1:5" s="13" customFormat="1" ht="15.75">
      <c r="A76" s="3" t="s">
        <v>4</v>
      </c>
      <c r="B76" s="88" t="s">
        <v>81</v>
      </c>
      <c r="C76" s="88"/>
      <c r="D76" s="32">
        <f>D75*D50</f>
        <v>3.3333333333333332E-4</v>
      </c>
      <c r="E76" s="10">
        <f t="shared" si="1"/>
        <v>0.64169838888888886</v>
      </c>
    </row>
    <row r="77" spans="1:5" s="13" customFormat="1" ht="15.75">
      <c r="A77" s="3" t="s">
        <v>7</v>
      </c>
      <c r="B77" s="88" t="s">
        <v>82</v>
      </c>
      <c r="C77" s="88"/>
      <c r="D77" s="32">
        <v>3.2000000000000001E-2</v>
      </c>
      <c r="E77" s="10">
        <f t="shared" si="1"/>
        <v>61.603045333333327</v>
      </c>
    </row>
    <row r="78" spans="1:5" s="13" customFormat="1" ht="15.75">
      <c r="A78" s="3" t="s">
        <v>10</v>
      </c>
      <c r="B78" s="88" t="s">
        <v>83</v>
      </c>
      <c r="C78" s="88"/>
      <c r="D78" s="32">
        <f>7/30/12</f>
        <v>1.9444444444444445E-2</v>
      </c>
      <c r="E78" s="10">
        <f t="shared" si="1"/>
        <v>37.432406018518513</v>
      </c>
    </row>
    <row r="79" spans="1:5" s="13" customFormat="1" ht="15.75">
      <c r="A79" s="3" t="s">
        <v>33</v>
      </c>
      <c r="B79" s="88" t="s">
        <v>84</v>
      </c>
      <c r="C79" s="88"/>
      <c r="D79" s="32">
        <f>D78*D51</f>
        <v>7.1555555555555565E-3</v>
      </c>
      <c r="E79" s="10">
        <f t="shared" si="1"/>
        <v>13.775125414814815</v>
      </c>
    </row>
    <row r="80" spans="1:5" s="13" customFormat="1" ht="15.75">
      <c r="A80" s="3" t="s">
        <v>35</v>
      </c>
      <c r="B80" s="88" t="s">
        <v>85</v>
      </c>
      <c r="C80" s="88"/>
      <c r="D80" s="32">
        <v>8.0000000000000002E-3</v>
      </c>
      <c r="E80" s="10">
        <f t="shared" si="1"/>
        <v>15.400761333333332</v>
      </c>
    </row>
    <row r="81" spans="1:5" s="13" customFormat="1" ht="15.75">
      <c r="A81" s="83" t="s">
        <v>86</v>
      </c>
      <c r="B81" s="83"/>
      <c r="C81" s="83"/>
      <c r="D81" s="29">
        <f>SUM(D75:D80)</f>
        <v>7.1099999999999997E-2</v>
      </c>
      <c r="E81" s="12">
        <f>SUM(E75:E80)</f>
        <v>136.87426634999997</v>
      </c>
    </row>
    <row r="82" spans="1:5" s="13" customFormat="1" ht="15.75">
      <c r="A82" s="30"/>
      <c r="B82" s="30"/>
      <c r="C82" s="30"/>
      <c r="D82" s="31"/>
      <c r="E82" s="15"/>
    </row>
    <row r="83" spans="1:5" s="13" customFormat="1" ht="15.75">
      <c r="A83" s="30"/>
      <c r="B83" s="30"/>
      <c r="C83" s="30"/>
      <c r="D83" s="31"/>
      <c r="E83" s="15"/>
    </row>
    <row r="84" spans="1:5" s="13" customFormat="1" ht="15.75">
      <c r="A84" s="77" t="s">
        <v>87</v>
      </c>
      <c r="B84" s="77"/>
      <c r="C84" s="77"/>
      <c r="D84" s="77"/>
      <c r="E84" s="77"/>
    </row>
    <row r="85" spans="1:5" s="13" customFormat="1" ht="15.75">
      <c r="A85" s="85" t="s">
        <v>88</v>
      </c>
      <c r="B85" s="85"/>
      <c r="C85" s="85"/>
      <c r="D85" s="85"/>
      <c r="E85" s="85"/>
    </row>
    <row r="86" spans="1:5" s="13" customFormat="1" ht="15.75">
      <c r="A86" s="4" t="s">
        <v>89</v>
      </c>
      <c r="B86" s="85" t="s">
        <v>90</v>
      </c>
      <c r="C86" s="85"/>
      <c r="D86" s="4" t="s">
        <v>27</v>
      </c>
      <c r="E86" s="4" t="s">
        <v>28</v>
      </c>
    </row>
    <row r="87" spans="1:5" s="13" customFormat="1" ht="15.75">
      <c r="A87" s="3" t="s">
        <v>2</v>
      </c>
      <c r="B87" s="88" t="s">
        <v>91</v>
      </c>
      <c r="C87" s="88"/>
      <c r="D87" s="32">
        <v>9.2999999999999992E-3</v>
      </c>
      <c r="E87" s="10">
        <f>D87*$E$32</f>
        <v>17.903385049999997</v>
      </c>
    </row>
    <row r="88" spans="1:5" s="13" customFormat="1" ht="15.75">
      <c r="A88" s="3" t="s">
        <v>4</v>
      </c>
      <c r="B88" s="88" t="s">
        <v>90</v>
      </c>
      <c r="C88" s="88"/>
      <c r="D88" s="32">
        <v>2.8E-3</v>
      </c>
      <c r="E88" s="10">
        <f t="shared" ref="E88:E92" si="2">D88*$E$32</f>
        <v>5.3902664666666658</v>
      </c>
    </row>
    <row r="89" spans="1:5" s="13" customFormat="1" ht="15.75">
      <c r="A89" s="3" t="s">
        <v>7</v>
      </c>
      <c r="B89" s="88" t="s">
        <v>92</v>
      </c>
      <c r="C89" s="88"/>
      <c r="D89" s="32">
        <v>8.0000000000000004E-4</v>
      </c>
      <c r="E89" s="10">
        <f t="shared" si="2"/>
        <v>1.5400761333333333</v>
      </c>
    </row>
    <row r="90" spans="1:5" s="13" customFormat="1" ht="15.75">
      <c r="A90" s="3" t="s">
        <v>10</v>
      </c>
      <c r="B90" s="88" t="s">
        <v>93</v>
      </c>
      <c r="C90" s="88"/>
      <c r="D90" s="32">
        <v>2.9999999999999997E-4</v>
      </c>
      <c r="E90" s="10">
        <f t="shared" si="2"/>
        <v>0.57752854999999992</v>
      </c>
    </row>
    <row r="91" spans="1:5" s="13" customFormat="1" ht="15.75">
      <c r="A91" s="3" t="s">
        <v>33</v>
      </c>
      <c r="B91" s="88" t="s">
        <v>94</v>
      </c>
      <c r="C91" s="88"/>
      <c r="D91" s="32">
        <v>5.9999999999999995E-4</v>
      </c>
      <c r="E91" s="10">
        <f t="shared" si="2"/>
        <v>1.1550570999999998</v>
      </c>
    </row>
    <row r="92" spans="1:5" s="13" customFormat="1" ht="15.75">
      <c r="A92" s="3" t="s">
        <v>35</v>
      </c>
      <c r="B92" s="79" t="s">
        <v>67</v>
      </c>
      <c r="C92" s="79"/>
      <c r="D92" s="32">
        <v>0</v>
      </c>
      <c r="E92" s="10">
        <f t="shared" si="2"/>
        <v>0</v>
      </c>
    </row>
    <row r="93" spans="1:5" s="13" customFormat="1" ht="15.75">
      <c r="A93" s="75" t="s">
        <v>95</v>
      </c>
      <c r="B93" s="75"/>
      <c r="C93" s="75"/>
      <c r="D93" s="33">
        <f>SUM(D87:D92)</f>
        <v>1.38E-2</v>
      </c>
      <c r="E93" s="12">
        <f>SUM(E87:E92)</f>
        <v>26.566313299999997</v>
      </c>
    </row>
    <row r="94" spans="1:5" s="13" customFormat="1" ht="15.75">
      <c r="A94" s="85" t="s">
        <v>96</v>
      </c>
      <c r="B94" s="85"/>
      <c r="C94" s="85"/>
      <c r="D94" s="85"/>
      <c r="E94" s="85"/>
    </row>
    <row r="95" spans="1:5" s="13" customFormat="1" ht="15.75">
      <c r="A95" s="4" t="s">
        <v>97</v>
      </c>
      <c r="B95" s="85" t="s">
        <v>98</v>
      </c>
      <c r="C95" s="85"/>
      <c r="D95" s="4" t="s">
        <v>27</v>
      </c>
      <c r="E95" s="4" t="s">
        <v>28</v>
      </c>
    </row>
    <row r="96" spans="1:5">
      <c r="A96" s="3" t="s">
        <v>2</v>
      </c>
      <c r="B96" s="88" t="s">
        <v>99</v>
      </c>
      <c r="C96" s="88"/>
      <c r="D96" s="34">
        <v>0</v>
      </c>
      <c r="E96" s="10">
        <f>(E32+E70+E81)/220*1*15*D96</f>
        <v>0</v>
      </c>
    </row>
    <row r="97" spans="1:5" ht="15.75">
      <c r="A97" s="83" t="s">
        <v>100</v>
      </c>
      <c r="B97" s="83"/>
      <c r="C97" s="83"/>
      <c r="D97" s="83"/>
      <c r="E97" s="12">
        <f>E96</f>
        <v>0</v>
      </c>
    </row>
    <row r="98" spans="1:5" ht="15.75">
      <c r="A98" s="85" t="s">
        <v>101</v>
      </c>
      <c r="B98" s="85"/>
      <c r="C98" s="85"/>
      <c r="D98" s="85"/>
      <c r="E98" s="85"/>
    </row>
    <row r="99" spans="1:5" ht="15.75">
      <c r="A99" s="4"/>
      <c r="B99" s="85" t="s">
        <v>102</v>
      </c>
      <c r="C99" s="85"/>
      <c r="D99" s="4" t="s">
        <v>27</v>
      </c>
      <c r="E99" s="4" t="s">
        <v>28</v>
      </c>
    </row>
    <row r="100" spans="1:5">
      <c r="A100" s="3" t="s">
        <v>89</v>
      </c>
      <c r="B100" s="79" t="s">
        <v>90</v>
      </c>
      <c r="C100" s="79"/>
      <c r="D100" s="28">
        <f>D93</f>
        <v>1.38E-2</v>
      </c>
      <c r="E100" s="10">
        <f>E93</f>
        <v>26.566313299999997</v>
      </c>
    </row>
    <row r="101" spans="1:5">
      <c r="A101" s="3" t="s">
        <v>97</v>
      </c>
      <c r="B101" s="79" t="s">
        <v>98</v>
      </c>
      <c r="C101" s="79"/>
      <c r="D101" s="16">
        <v>0</v>
      </c>
      <c r="E101" s="10">
        <f>E97</f>
        <v>0</v>
      </c>
    </row>
    <row r="102" spans="1:5" ht="15.75">
      <c r="A102" s="83" t="s">
        <v>103</v>
      </c>
      <c r="B102" s="83"/>
      <c r="C102" s="83"/>
      <c r="D102" s="29">
        <f>SUM(D100:D101)</f>
        <v>1.38E-2</v>
      </c>
      <c r="E102" s="12">
        <f>E100+E101</f>
        <v>26.566313299999997</v>
      </c>
    </row>
    <row r="103" spans="1:5" ht="15.75">
      <c r="A103" s="35"/>
      <c r="B103" s="30"/>
      <c r="C103" s="30"/>
      <c r="D103" s="31"/>
      <c r="E103" s="15"/>
    </row>
    <row r="104" spans="1:5" ht="15.75">
      <c r="A104" s="76"/>
      <c r="B104" s="76"/>
      <c r="C104" s="76"/>
      <c r="D104" s="76"/>
      <c r="E104" s="76"/>
    </row>
    <row r="105" spans="1:5" ht="15.75">
      <c r="A105" s="77" t="s">
        <v>104</v>
      </c>
      <c r="B105" s="77"/>
      <c r="C105" s="77"/>
      <c r="D105" s="77"/>
      <c r="E105" s="77"/>
    </row>
    <row r="106" spans="1:5" ht="15.75">
      <c r="A106" s="4">
        <v>5</v>
      </c>
      <c r="B106" s="78" t="s">
        <v>105</v>
      </c>
      <c r="C106" s="78"/>
      <c r="D106" s="78"/>
      <c r="E106" s="8" t="s">
        <v>28</v>
      </c>
    </row>
    <row r="107" spans="1:5">
      <c r="A107" s="3" t="s">
        <v>2</v>
      </c>
      <c r="B107" s="79" t="s">
        <v>106</v>
      </c>
      <c r="C107" s="79"/>
      <c r="D107" s="79"/>
      <c r="E107" s="10">
        <v>30.58</v>
      </c>
    </row>
    <row r="108" spans="1:5">
      <c r="A108" s="3" t="s">
        <v>4</v>
      </c>
      <c r="B108" s="80" t="s">
        <v>107</v>
      </c>
      <c r="C108" s="81"/>
      <c r="D108" s="82"/>
      <c r="E108" s="10">
        <v>0</v>
      </c>
    </row>
    <row r="109" spans="1:5">
      <c r="A109" s="3" t="s">
        <v>7</v>
      </c>
      <c r="B109" s="79" t="s">
        <v>108</v>
      </c>
      <c r="C109" s="79"/>
      <c r="D109" s="79"/>
      <c r="E109" s="10">
        <v>0</v>
      </c>
    </row>
    <row r="110" spans="1:5">
      <c r="A110" s="3" t="s">
        <v>10</v>
      </c>
      <c r="B110" s="80" t="s">
        <v>67</v>
      </c>
      <c r="C110" s="81"/>
      <c r="D110" s="82"/>
      <c r="E110" s="10"/>
    </row>
    <row r="111" spans="1:5" s="13" customFormat="1" ht="15.75">
      <c r="A111" s="83" t="s">
        <v>109</v>
      </c>
      <c r="B111" s="83"/>
      <c r="C111" s="83"/>
      <c r="D111" s="83"/>
      <c r="E111" s="12">
        <f>SUM(E107:E110)</f>
        <v>30.58</v>
      </c>
    </row>
    <row r="112" spans="1:5">
      <c r="E112" s="38">
        <f>D70+D81+D102</f>
        <v>0.64729999999999999</v>
      </c>
    </row>
    <row r="113" spans="1:5">
      <c r="E113" s="38"/>
    </row>
    <row r="114" spans="1:5" s="24" customFormat="1" ht="15.75">
      <c r="A114" s="77" t="s">
        <v>111</v>
      </c>
      <c r="B114" s="77"/>
      <c r="C114" s="77"/>
      <c r="D114" s="77"/>
      <c r="E114" s="77"/>
    </row>
    <row r="115" spans="1:5" ht="15.75">
      <c r="A115" s="4">
        <v>6</v>
      </c>
      <c r="B115" s="85" t="s">
        <v>112</v>
      </c>
      <c r="C115" s="85"/>
      <c r="D115" s="4" t="s">
        <v>27</v>
      </c>
      <c r="E115" s="4" t="s">
        <v>28</v>
      </c>
    </row>
    <row r="116" spans="1:5" ht="15.75">
      <c r="A116" s="26" t="s">
        <v>2</v>
      </c>
      <c r="B116" s="79" t="s">
        <v>113</v>
      </c>
      <c r="C116" s="79"/>
      <c r="D116" s="32">
        <v>0.05</v>
      </c>
      <c r="E116" s="10">
        <f>D116*E133</f>
        <v>192.27002180985997</v>
      </c>
    </row>
    <row r="117" spans="1:5" ht="15.75">
      <c r="A117" s="26" t="s">
        <v>4</v>
      </c>
      <c r="B117" s="79" t="s">
        <v>114</v>
      </c>
      <c r="C117" s="79"/>
      <c r="D117" s="32">
        <v>0.1</v>
      </c>
      <c r="E117" s="10">
        <f>(E116+E133)*D117</f>
        <v>403.76704580070594</v>
      </c>
    </row>
    <row r="118" spans="1:5" ht="15.75">
      <c r="A118" s="86" t="s">
        <v>7</v>
      </c>
      <c r="B118" s="87" t="s">
        <v>115</v>
      </c>
      <c r="C118" s="87"/>
      <c r="D118" s="87"/>
      <c r="E118" s="87"/>
    </row>
    <row r="119" spans="1:5">
      <c r="A119" s="86"/>
      <c r="B119" s="79" t="s">
        <v>116</v>
      </c>
      <c r="C119" s="79"/>
      <c r="D119" s="32">
        <v>6.4999999999999997E-3</v>
      </c>
      <c r="E119" s="10">
        <f>($E$116+$E$117+$E$133)/(1-($D$119+$D$120+$D$121))*D119</f>
        <v>31.603003584839048</v>
      </c>
    </row>
    <row r="120" spans="1:5">
      <c r="A120" s="86"/>
      <c r="B120" s="79" t="s">
        <v>117</v>
      </c>
      <c r="C120" s="79"/>
      <c r="D120" s="32">
        <v>0.03</v>
      </c>
      <c r="E120" s="10">
        <f>($E$116+$E$117+$E$133)/(1-($D$119+$D$120+$D$121))*D120</f>
        <v>145.86001654541099</v>
      </c>
    </row>
    <row r="121" spans="1:5" s="39" customFormat="1" ht="15.75">
      <c r="A121" s="86"/>
      <c r="B121" s="79" t="s">
        <v>118</v>
      </c>
      <c r="C121" s="79"/>
      <c r="D121" s="32">
        <v>0.05</v>
      </c>
      <c r="E121" s="10">
        <f>($E$116+$E$117+$E$133)/(1-($D$119+$D$120+$D$121))*D121</f>
        <v>243.100027575685</v>
      </c>
    </row>
    <row r="122" spans="1:5" ht="15.75">
      <c r="A122" s="75" t="s">
        <v>119</v>
      </c>
      <c r="B122" s="75"/>
      <c r="C122" s="75"/>
      <c r="D122" s="22">
        <f>(1+D116)*(1+D117)/(1-(D119+D120+D121))-1</f>
        <v>0.26436781609195426</v>
      </c>
      <c r="E122" s="40">
        <f>E116+E117+E119+E120+E121</f>
        <v>1016.6001153165009</v>
      </c>
    </row>
    <row r="125" spans="1:5" ht="15.75">
      <c r="A125" s="84" t="s">
        <v>120</v>
      </c>
      <c r="B125" s="84"/>
      <c r="C125" s="84"/>
      <c r="D125" s="84"/>
      <c r="E125" s="84"/>
    </row>
    <row r="126" spans="1:5" ht="15.75">
      <c r="A126" s="85" t="s">
        <v>121</v>
      </c>
      <c r="B126" s="85"/>
      <c r="C126" s="85"/>
      <c r="D126" s="85"/>
      <c r="E126" s="4" t="s">
        <v>122</v>
      </c>
    </row>
    <row r="127" spans="1:5" ht="15.75">
      <c r="A127" s="102" t="s">
        <v>110</v>
      </c>
      <c r="B127" s="102"/>
      <c r="C127" s="102"/>
      <c r="D127" s="102"/>
      <c r="E127" s="41">
        <f>D40+D51+D81+D93</f>
        <v>0.64729999999999999</v>
      </c>
    </row>
    <row r="128" spans="1:5">
      <c r="A128" s="3" t="s">
        <v>2</v>
      </c>
      <c r="B128" s="88" t="s">
        <v>123</v>
      </c>
      <c r="C128" s="88"/>
      <c r="D128" s="88"/>
      <c r="E128" s="42">
        <f>E32</f>
        <v>1925.0951666666665</v>
      </c>
    </row>
    <row r="129" spans="1:5">
      <c r="A129" s="3" t="s">
        <v>4</v>
      </c>
      <c r="B129" s="88" t="s">
        <v>124</v>
      </c>
      <c r="C129" s="88"/>
      <c r="D129" s="88"/>
      <c r="E129" s="43">
        <f>E70</f>
        <v>1726.2846898805333</v>
      </c>
    </row>
    <row r="130" spans="1:5">
      <c r="A130" s="3" t="s">
        <v>7</v>
      </c>
      <c r="B130" s="88" t="s">
        <v>125</v>
      </c>
      <c r="C130" s="88"/>
      <c r="D130" s="88"/>
      <c r="E130" s="43">
        <f>E81</f>
        <v>136.87426634999997</v>
      </c>
    </row>
    <row r="131" spans="1:5">
      <c r="A131" s="3" t="s">
        <v>10</v>
      </c>
      <c r="B131" s="88" t="s">
        <v>126</v>
      </c>
      <c r="C131" s="88"/>
      <c r="D131" s="88"/>
      <c r="E131" s="43">
        <f>E102</f>
        <v>26.566313299999997</v>
      </c>
    </row>
    <row r="132" spans="1:5">
      <c r="A132" s="3" t="s">
        <v>33</v>
      </c>
      <c r="B132" s="80" t="s">
        <v>127</v>
      </c>
      <c r="C132" s="81"/>
      <c r="D132" s="82"/>
      <c r="E132" s="42">
        <f>E111</f>
        <v>30.58</v>
      </c>
    </row>
    <row r="133" spans="1:5" ht="15.75">
      <c r="A133" s="75" t="s">
        <v>128</v>
      </c>
      <c r="B133" s="75"/>
      <c r="C133" s="75"/>
      <c r="D133" s="75"/>
      <c r="E133" s="44">
        <f>SUM(E128:E132)</f>
        <v>3845.4004361971993</v>
      </c>
    </row>
    <row r="134" spans="1:5" s="13" customFormat="1" ht="15.75">
      <c r="A134" s="3" t="s">
        <v>35</v>
      </c>
      <c r="B134" s="88" t="s">
        <v>129</v>
      </c>
      <c r="C134" s="88"/>
      <c r="D134" s="88"/>
      <c r="E134" s="43">
        <f>E122</f>
        <v>1016.6001153165009</v>
      </c>
    </row>
    <row r="135" spans="1:5" ht="15.75">
      <c r="A135" s="75" t="s">
        <v>130</v>
      </c>
      <c r="B135" s="75"/>
      <c r="C135" s="75"/>
      <c r="D135" s="75"/>
      <c r="E135" s="45">
        <f>E133+E134</f>
        <v>4862.0005515137</v>
      </c>
    </row>
    <row r="136" spans="1:5" ht="15.75">
      <c r="A136" s="74" t="s">
        <v>143</v>
      </c>
      <c r="B136" s="74"/>
      <c r="C136" s="74"/>
      <c r="D136" s="74"/>
      <c r="E136" s="46">
        <f>E135/22</f>
        <v>221.00002506880455</v>
      </c>
    </row>
    <row r="137" spans="1:5" ht="15.75">
      <c r="A137" s="74" t="s">
        <v>144</v>
      </c>
      <c r="B137" s="74"/>
      <c r="C137" s="74"/>
      <c r="D137" s="74"/>
      <c r="E137" s="46">
        <f>E136/8.8</f>
        <v>25.113639212364152</v>
      </c>
    </row>
  </sheetData>
  <mergeCells count="134">
    <mergeCell ref="A136:D136"/>
    <mergeCell ref="A137:D137"/>
    <mergeCell ref="B130:D130"/>
    <mergeCell ref="B131:D131"/>
    <mergeCell ref="B132:D132"/>
    <mergeCell ref="A133:D133"/>
    <mergeCell ref="B134:D134"/>
    <mergeCell ref="A135:D135"/>
    <mergeCell ref="A122:C122"/>
    <mergeCell ref="A125:E125"/>
    <mergeCell ref="A126:D126"/>
    <mergeCell ref="A127:D127"/>
    <mergeCell ref="B128:D128"/>
    <mergeCell ref="B129:D129"/>
    <mergeCell ref="B117:C117"/>
    <mergeCell ref="A118:A121"/>
    <mergeCell ref="B118:E118"/>
    <mergeCell ref="B119:C119"/>
    <mergeCell ref="B120:C120"/>
    <mergeCell ref="B121:C121"/>
    <mergeCell ref="B109:D109"/>
    <mergeCell ref="B110:D110"/>
    <mergeCell ref="A111:D111"/>
    <mergeCell ref="A114:E114"/>
    <mergeCell ref="B115:C115"/>
    <mergeCell ref="B116:C116"/>
    <mergeCell ref="A102:C102"/>
    <mergeCell ref="A104:E104"/>
    <mergeCell ref="A105:E105"/>
    <mergeCell ref="B106:D106"/>
    <mergeCell ref="B107:D107"/>
    <mergeCell ref="B108:D108"/>
    <mergeCell ref="B96:C96"/>
    <mergeCell ref="A97:D97"/>
    <mergeCell ref="A98:E98"/>
    <mergeCell ref="B99:C99"/>
    <mergeCell ref="B100:C100"/>
    <mergeCell ref="B101:C101"/>
    <mergeCell ref="B90:C90"/>
    <mergeCell ref="B91:C91"/>
    <mergeCell ref="B92:C92"/>
    <mergeCell ref="A93:C93"/>
    <mergeCell ref="A94:E94"/>
    <mergeCell ref="B95:C95"/>
    <mergeCell ref="A84:E84"/>
    <mergeCell ref="A85:E85"/>
    <mergeCell ref="B86:C86"/>
    <mergeCell ref="B87:C87"/>
    <mergeCell ref="B88:C88"/>
    <mergeCell ref="B89:C89"/>
    <mergeCell ref="B76:C76"/>
    <mergeCell ref="B77:C77"/>
    <mergeCell ref="B78:C78"/>
    <mergeCell ref="B79:C79"/>
    <mergeCell ref="B80:C80"/>
    <mergeCell ref="A81:C81"/>
    <mergeCell ref="B68:C68"/>
    <mergeCell ref="B69:C69"/>
    <mergeCell ref="A70:C70"/>
    <mergeCell ref="A73:E73"/>
    <mergeCell ref="B74:C74"/>
    <mergeCell ref="B75:C75"/>
    <mergeCell ref="B62:C62"/>
    <mergeCell ref="B63:C63"/>
    <mergeCell ref="A64:E64"/>
    <mergeCell ref="B65:C65"/>
    <mergeCell ref="B66:C66"/>
    <mergeCell ref="B67:C67"/>
    <mergeCell ref="B56:D56"/>
    <mergeCell ref="B57:C57"/>
    <mergeCell ref="B58:D58"/>
    <mergeCell ref="B59:C59"/>
    <mergeCell ref="A60:D60"/>
    <mergeCell ref="A61:E61"/>
    <mergeCell ref="B50:C50"/>
    <mergeCell ref="A51:C51"/>
    <mergeCell ref="A52:E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7:C37"/>
    <mergeCell ref="B38:C38"/>
    <mergeCell ref="A40:C40"/>
    <mergeCell ref="A41:E41"/>
    <mergeCell ref="B42:C42"/>
    <mergeCell ref="B43:C43"/>
    <mergeCell ref="B29:C29"/>
    <mergeCell ref="B30:C30"/>
    <mergeCell ref="B31:C31"/>
    <mergeCell ref="A32:D32"/>
    <mergeCell ref="A35:E35"/>
    <mergeCell ref="A36:E36"/>
    <mergeCell ref="A22:E22"/>
    <mergeCell ref="A24:E24"/>
    <mergeCell ref="B25:C25"/>
    <mergeCell ref="B26:C26"/>
    <mergeCell ref="B27:C27"/>
    <mergeCell ref="B28:C28"/>
    <mergeCell ref="B19:C19"/>
    <mergeCell ref="D19:E19"/>
    <mergeCell ref="B20:C20"/>
    <mergeCell ref="D20:E20"/>
    <mergeCell ref="B21:C21"/>
    <mergeCell ref="D21:E21"/>
    <mergeCell ref="A15:E15"/>
    <mergeCell ref="A16:E16"/>
    <mergeCell ref="B17:C17"/>
    <mergeCell ref="D17:E17"/>
    <mergeCell ref="B18:C18"/>
    <mergeCell ref="D18:E18"/>
    <mergeCell ref="B11:C11"/>
    <mergeCell ref="D11:E11"/>
    <mergeCell ref="B12:C12"/>
    <mergeCell ref="D12:E12"/>
    <mergeCell ref="C13:D13"/>
    <mergeCell ref="C14:D14"/>
    <mergeCell ref="A7:E7"/>
    <mergeCell ref="A8:E8"/>
    <mergeCell ref="B9:C9"/>
    <mergeCell ref="D9:E9"/>
    <mergeCell ref="B10:C10"/>
    <mergeCell ref="D10:E10"/>
    <mergeCell ref="A1:E1"/>
    <mergeCell ref="A2:E2"/>
    <mergeCell ref="A3:E3"/>
    <mergeCell ref="A4:E4"/>
    <mergeCell ref="A5:E5"/>
    <mergeCell ref="A6:E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37"/>
  <sheetViews>
    <sheetView workbookViewId="0">
      <selection sqref="A1:E1"/>
    </sheetView>
  </sheetViews>
  <sheetFormatPr defaultRowHeight="15"/>
  <cols>
    <col min="1" max="1" width="7.7109375" style="54" customWidth="1"/>
    <col min="2" max="3" width="39" style="55" customWidth="1"/>
    <col min="4" max="4" width="22.7109375" style="56" customWidth="1"/>
    <col min="5" max="5" width="22.7109375" style="55" customWidth="1"/>
    <col min="6" max="7" width="9.5703125" style="55" customWidth="1"/>
    <col min="8" max="8" width="10.5703125" style="55" bestFit="1" customWidth="1"/>
    <col min="9" max="1024" width="9.5703125" style="55" customWidth="1"/>
    <col min="1025" max="16384" width="9.140625" style="59"/>
  </cols>
  <sheetData>
    <row r="1" spans="1:5" ht="15.75">
      <c r="A1" s="77" t="s">
        <v>133</v>
      </c>
      <c r="B1" s="77"/>
      <c r="C1" s="77"/>
      <c r="D1" s="77"/>
      <c r="E1" s="77"/>
    </row>
    <row r="2" spans="1:5" ht="15.75">
      <c r="A2" s="77" t="s">
        <v>0</v>
      </c>
      <c r="B2" s="77"/>
      <c r="C2" s="77"/>
      <c r="D2" s="77"/>
      <c r="E2" s="77"/>
    </row>
    <row r="3" spans="1:5" ht="15.75">
      <c r="A3" s="77" t="s">
        <v>145</v>
      </c>
      <c r="B3" s="77"/>
      <c r="C3" s="77"/>
      <c r="D3" s="77"/>
      <c r="E3" s="77"/>
    </row>
    <row r="4" spans="1:5">
      <c r="A4" s="88" t="s">
        <v>153</v>
      </c>
      <c r="B4" s="88"/>
      <c r="C4" s="88"/>
      <c r="D4" s="88"/>
      <c r="E4" s="88"/>
    </row>
    <row r="5" spans="1:5">
      <c r="A5" s="88" t="s">
        <v>146</v>
      </c>
      <c r="B5" s="88"/>
      <c r="C5" s="88"/>
      <c r="D5" s="88"/>
      <c r="E5" s="88"/>
    </row>
    <row r="6" spans="1:5">
      <c r="A6" s="88" t="s">
        <v>131</v>
      </c>
      <c r="B6" s="88"/>
      <c r="C6" s="88"/>
      <c r="D6" s="88"/>
      <c r="E6" s="88"/>
    </row>
    <row r="7" spans="1:5">
      <c r="A7" s="95"/>
      <c r="B7" s="95"/>
      <c r="C7" s="95"/>
      <c r="D7" s="95"/>
      <c r="E7" s="95"/>
    </row>
    <row r="8" spans="1:5" ht="15.75">
      <c r="A8" s="78" t="s">
        <v>1</v>
      </c>
      <c r="B8" s="78"/>
      <c r="C8" s="78"/>
      <c r="D8" s="78"/>
      <c r="E8" s="78"/>
    </row>
    <row r="9" spans="1:5">
      <c r="A9" s="3" t="s">
        <v>2</v>
      </c>
      <c r="B9" s="88" t="s">
        <v>3</v>
      </c>
      <c r="C9" s="88"/>
      <c r="D9" s="103"/>
      <c r="E9" s="103"/>
    </row>
    <row r="10" spans="1:5">
      <c r="A10" s="3" t="s">
        <v>4</v>
      </c>
      <c r="B10" s="88" t="s">
        <v>147</v>
      </c>
      <c r="C10" s="88"/>
      <c r="D10" s="97" t="s">
        <v>6</v>
      </c>
      <c r="E10" s="97"/>
    </row>
    <row r="11" spans="1:5">
      <c r="A11" s="3" t="s">
        <v>7</v>
      </c>
      <c r="B11" s="88" t="s">
        <v>148</v>
      </c>
      <c r="C11" s="88"/>
      <c r="D11" s="95" t="s">
        <v>149</v>
      </c>
      <c r="E11" s="95"/>
    </row>
    <row r="12" spans="1:5">
      <c r="A12" s="3" t="s">
        <v>10</v>
      </c>
      <c r="B12" s="88" t="s">
        <v>11</v>
      </c>
      <c r="C12" s="88"/>
      <c r="D12" s="103"/>
      <c r="E12" s="103"/>
    </row>
    <row r="13" spans="1:5" ht="31.5">
      <c r="A13" s="4" t="s">
        <v>12</v>
      </c>
      <c r="B13" s="4" t="s">
        <v>13</v>
      </c>
      <c r="C13" s="85" t="s">
        <v>14</v>
      </c>
      <c r="D13" s="85"/>
      <c r="E13" s="4" t="s">
        <v>15</v>
      </c>
    </row>
    <row r="14" spans="1:5">
      <c r="A14" s="3">
        <v>1</v>
      </c>
      <c r="B14" s="3" t="s">
        <v>16</v>
      </c>
      <c r="C14" s="95" t="s">
        <v>132</v>
      </c>
      <c r="D14" s="95"/>
      <c r="E14" s="5" t="s">
        <v>135</v>
      </c>
    </row>
    <row r="15" spans="1:5" ht="15.75">
      <c r="A15" s="96" t="s">
        <v>17</v>
      </c>
      <c r="B15" s="96"/>
      <c r="C15" s="96"/>
      <c r="D15" s="96"/>
      <c r="E15" s="96"/>
    </row>
    <row r="16" spans="1:5" ht="15.75">
      <c r="A16" s="78" t="s">
        <v>18</v>
      </c>
      <c r="B16" s="78"/>
      <c r="C16" s="78"/>
      <c r="D16" s="78"/>
      <c r="E16" s="78"/>
    </row>
    <row r="17" spans="1:5">
      <c r="A17" s="3">
        <v>1</v>
      </c>
      <c r="B17" s="88" t="s">
        <v>19</v>
      </c>
      <c r="C17" s="88"/>
      <c r="D17" s="95" t="s">
        <v>16</v>
      </c>
      <c r="E17" s="95"/>
    </row>
    <row r="18" spans="1:5">
      <c r="A18" s="3">
        <v>2</v>
      </c>
      <c r="B18" s="88" t="s">
        <v>20</v>
      </c>
      <c r="C18" s="88"/>
      <c r="D18" s="95">
        <v>5174</v>
      </c>
      <c r="E18" s="95"/>
    </row>
    <row r="19" spans="1:5">
      <c r="A19" s="3">
        <v>3</v>
      </c>
      <c r="B19" s="88" t="s">
        <v>21</v>
      </c>
      <c r="C19" s="88"/>
      <c r="D19" s="105">
        <v>1582.27</v>
      </c>
      <c r="E19" s="105"/>
    </row>
    <row r="20" spans="1:5">
      <c r="A20" s="3">
        <v>4</v>
      </c>
      <c r="B20" s="88" t="s">
        <v>22</v>
      </c>
      <c r="C20" s="88"/>
      <c r="D20" s="95" t="s">
        <v>16</v>
      </c>
      <c r="E20" s="95"/>
    </row>
    <row r="21" spans="1:5">
      <c r="A21" s="3">
        <v>5</v>
      </c>
      <c r="B21" s="88" t="s">
        <v>23</v>
      </c>
      <c r="C21" s="88"/>
      <c r="D21" s="106" t="s">
        <v>24</v>
      </c>
      <c r="E21" s="106"/>
    </row>
    <row r="22" spans="1:5">
      <c r="A22" s="47"/>
      <c r="B22" s="48"/>
      <c r="C22" s="48"/>
      <c r="D22" s="49"/>
      <c r="E22" s="49"/>
    </row>
    <row r="23" spans="1:5">
      <c r="A23" s="104"/>
      <c r="B23" s="104"/>
      <c r="C23" s="104"/>
      <c r="D23" s="104"/>
      <c r="E23" s="104"/>
    </row>
    <row r="24" spans="1:5" ht="15.75">
      <c r="A24" s="77" t="s">
        <v>25</v>
      </c>
      <c r="B24" s="77"/>
      <c r="C24" s="77"/>
      <c r="D24" s="77"/>
      <c r="E24" s="77"/>
    </row>
    <row r="25" spans="1:5" ht="15.75">
      <c r="A25" s="4">
        <v>1</v>
      </c>
      <c r="B25" s="78" t="s">
        <v>26</v>
      </c>
      <c r="C25" s="78"/>
      <c r="D25" s="8" t="s">
        <v>27</v>
      </c>
      <c r="E25" s="8" t="s">
        <v>28</v>
      </c>
    </row>
    <row r="26" spans="1:5">
      <c r="A26" s="3" t="s">
        <v>2</v>
      </c>
      <c r="B26" s="79" t="s">
        <v>29</v>
      </c>
      <c r="C26" s="79"/>
      <c r="D26" s="9"/>
      <c r="E26" s="10">
        <f>D19</f>
        <v>1582.27</v>
      </c>
    </row>
    <row r="27" spans="1:5">
      <c r="A27" s="3" t="s">
        <v>4</v>
      </c>
      <c r="B27" s="79" t="s">
        <v>30</v>
      </c>
      <c r="C27" s="79"/>
      <c r="D27" s="11">
        <v>0</v>
      </c>
      <c r="E27" s="10">
        <f>E26*D27</f>
        <v>0</v>
      </c>
    </row>
    <row r="28" spans="1:5">
      <c r="A28" s="3" t="s">
        <v>7</v>
      </c>
      <c r="B28" s="79" t="s">
        <v>31</v>
      </c>
      <c r="C28" s="79"/>
      <c r="D28" s="11">
        <v>0</v>
      </c>
      <c r="E28" s="10">
        <f>D28*E26</f>
        <v>0</v>
      </c>
    </row>
    <row r="29" spans="1:5">
      <c r="A29" s="3" t="s">
        <v>10</v>
      </c>
      <c r="B29" s="79" t="s">
        <v>32</v>
      </c>
      <c r="C29" s="79"/>
      <c r="D29" s="50">
        <v>0.2</v>
      </c>
      <c r="E29" s="10">
        <f>D29*E26*(3/8)</f>
        <v>118.67025000000001</v>
      </c>
    </row>
    <row r="30" spans="1:5">
      <c r="A30" s="3" t="s">
        <v>33</v>
      </c>
      <c r="B30" s="107" t="s">
        <v>150</v>
      </c>
      <c r="C30" s="107"/>
      <c r="D30" s="50"/>
      <c r="E30" s="51"/>
    </row>
    <row r="31" spans="1:5">
      <c r="A31" s="3" t="s">
        <v>35</v>
      </c>
      <c r="B31" s="107" t="s">
        <v>151</v>
      </c>
      <c r="C31" s="107"/>
      <c r="D31" s="50"/>
      <c r="E31" s="51"/>
    </row>
    <row r="32" spans="1:5" s="60" customFormat="1" ht="15.75">
      <c r="A32" s="75" t="s">
        <v>37</v>
      </c>
      <c r="B32" s="75"/>
      <c r="C32" s="75"/>
      <c r="D32" s="75"/>
      <c r="E32" s="12">
        <f>SUM(E26:E30)</f>
        <v>1700.9402500000001</v>
      </c>
    </row>
    <row r="33" spans="1:5" s="60" customFormat="1" ht="15.75">
      <c r="A33" s="14"/>
      <c r="B33" s="14"/>
      <c r="C33" s="14"/>
      <c r="D33" s="14"/>
      <c r="E33" s="15"/>
    </row>
    <row r="34" spans="1:5" s="60" customFormat="1" ht="15.75">
      <c r="A34" s="14"/>
      <c r="B34" s="14"/>
      <c r="C34" s="14"/>
      <c r="D34" s="14"/>
      <c r="E34" s="15"/>
    </row>
    <row r="35" spans="1:5" s="60" customFormat="1" ht="15.75">
      <c r="A35" s="77" t="s">
        <v>38</v>
      </c>
      <c r="B35" s="77"/>
      <c r="C35" s="77"/>
      <c r="D35" s="77"/>
      <c r="E35" s="77"/>
    </row>
    <row r="36" spans="1:5" s="60" customFormat="1" ht="15.75">
      <c r="A36" s="85" t="s">
        <v>39</v>
      </c>
      <c r="B36" s="85"/>
      <c r="C36" s="85"/>
      <c r="D36" s="85"/>
      <c r="E36" s="85"/>
    </row>
    <row r="37" spans="1:5" s="60" customFormat="1" ht="15.75">
      <c r="A37" s="4" t="s">
        <v>40</v>
      </c>
      <c r="B37" s="85" t="s">
        <v>41</v>
      </c>
      <c r="C37" s="85"/>
      <c r="D37" s="4" t="s">
        <v>27</v>
      </c>
      <c r="E37" s="4" t="s">
        <v>28</v>
      </c>
    </row>
    <row r="38" spans="1:5" s="60" customFormat="1" ht="15.75">
      <c r="A38" s="3" t="s">
        <v>2</v>
      </c>
      <c r="B38" s="88" t="s">
        <v>42</v>
      </c>
      <c r="C38" s="88"/>
      <c r="D38" s="16">
        <v>8.3299999999999999E-2</v>
      </c>
      <c r="E38" s="17">
        <f>D38*E32</f>
        <v>141.688322825</v>
      </c>
    </row>
    <row r="39" spans="1:5" s="60" customFormat="1" ht="15.75">
      <c r="A39" s="3" t="s">
        <v>4</v>
      </c>
      <c r="B39" s="80" t="s">
        <v>43</v>
      </c>
      <c r="C39" s="82"/>
      <c r="D39" s="16">
        <v>0.1111</v>
      </c>
      <c r="E39" s="17">
        <f>D39*E32</f>
        <v>188.97446177500001</v>
      </c>
    </row>
    <row r="40" spans="1:5" s="60" customFormat="1" ht="15.75">
      <c r="A40" s="83" t="s">
        <v>44</v>
      </c>
      <c r="B40" s="83"/>
      <c r="C40" s="83"/>
      <c r="D40" s="19">
        <f>D38+D39</f>
        <v>0.19440000000000002</v>
      </c>
      <c r="E40" s="20">
        <f>SUM(E38:E39)</f>
        <v>330.66278460000001</v>
      </c>
    </row>
    <row r="41" spans="1:5" s="60" customFormat="1" ht="15.75">
      <c r="A41" s="85" t="s">
        <v>45</v>
      </c>
      <c r="B41" s="85"/>
      <c r="C41" s="85"/>
      <c r="D41" s="85"/>
      <c r="E41" s="85"/>
    </row>
    <row r="42" spans="1:5" s="60" customFormat="1" ht="15.75">
      <c r="A42" s="4" t="s">
        <v>46</v>
      </c>
      <c r="B42" s="78" t="s">
        <v>47</v>
      </c>
      <c r="C42" s="78"/>
      <c r="D42" s="8" t="s">
        <v>27</v>
      </c>
      <c r="E42" s="8" t="s">
        <v>28</v>
      </c>
    </row>
    <row r="43" spans="1:5" s="60" customFormat="1" ht="15.75">
      <c r="A43" s="3" t="s">
        <v>2</v>
      </c>
      <c r="B43" s="88" t="s">
        <v>48</v>
      </c>
      <c r="C43" s="88"/>
      <c r="D43" s="16">
        <v>0.2</v>
      </c>
      <c r="E43" s="21">
        <f t="shared" ref="E43:E50" si="0">($E$32+$E$40)*D43</f>
        <v>406.32060692000005</v>
      </c>
    </row>
    <row r="44" spans="1:5" s="60" customFormat="1" ht="15.75">
      <c r="A44" s="3" t="s">
        <v>4</v>
      </c>
      <c r="B44" s="88" t="s">
        <v>49</v>
      </c>
      <c r="C44" s="88"/>
      <c r="D44" s="16">
        <v>2.5000000000000001E-2</v>
      </c>
      <c r="E44" s="21">
        <f t="shared" si="0"/>
        <v>50.790075865000006</v>
      </c>
    </row>
    <row r="45" spans="1:5" s="60" customFormat="1" ht="15.75">
      <c r="A45" s="3" t="s">
        <v>7</v>
      </c>
      <c r="B45" s="88" t="s">
        <v>50</v>
      </c>
      <c r="C45" s="88"/>
      <c r="D45" s="16">
        <v>0.03</v>
      </c>
      <c r="E45" s="21">
        <f t="shared" si="0"/>
        <v>60.948091038000001</v>
      </c>
    </row>
    <row r="46" spans="1:5" s="60" customFormat="1" ht="15.75">
      <c r="A46" s="3" t="s">
        <v>10</v>
      </c>
      <c r="B46" s="88" t="s">
        <v>51</v>
      </c>
      <c r="C46" s="88"/>
      <c r="D46" s="16">
        <v>1.4999999999999999E-2</v>
      </c>
      <c r="E46" s="21">
        <f t="shared" si="0"/>
        <v>30.474045519000001</v>
      </c>
    </row>
    <row r="47" spans="1:5" s="60" customFormat="1" ht="15.75">
      <c r="A47" s="3" t="s">
        <v>33</v>
      </c>
      <c r="B47" s="88" t="s">
        <v>52</v>
      </c>
      <c r="C47" s="88"/>
      <c r="D47" s="16">
        <v>0.01</v>
      </c>
      <c r="E47" s="21">
        <f t="shared" si="0"/>
        <v>20.316030346000002</v>
      </c>
    </row>
    <row r="48" spans="1:5" s="60" customFormat="1" ht="15.75">
      <c r="A48" s="3" t="s">
        <v>35</v>
      </c>
      <c r="B48" s="88" t="s">
        <v>53</v>
      </c>
      <c r="C48" s="88"/>
      <c r="D48" s="16">
        <v>6.0000000000000001E-3</v>
      </c>
      <c r="E48" s="21">
        <f t="shared" si="0"/>
        <v>12.189618207600002</v>
      </c>
    </row>
    <row r="49" spans="1:5" s="60" customFormat="1" ht="15.75">
      <c r="A49" s="3" t="s">
        <v>54</v>
      </c>
      <c r="B49" s="88" t="s">
        <v>55</v>
      </c>
      <c r="C49" s="88"/>
      <c r="D49" s="16">
        <v>2E-3</v>
      </c>
      <c r="E49" s="21">
        <f t="shared" si="0"/>
        <v>4.0632060692000005</v>
      </c>
    </row>
    <row r="50" spans="1:5" s="60" customFormat="1" ht="15.75">
      <c r="A50" s="3" t="s">
        <v>56</v>
      </c>
      <c r="B50" s="88" t="s">
        <v>57</v>
      </c>
      <c r="C50" s="88"/>
      <c r="D50" s="16">
        <v>0.08</v>
      </c>
      <c r="E50" s="21">
        <f t="shared" si="0"/>
        <v>162.52824276800001</v>
      </c>
    </row>
    <row r="51" spans="1:5" s="60" customFormat="1" ht="15.75">
      <c r="A51" s="75" t="s">
        <v>58</v>
      </c>
      <c r="B51" s="75"/>
      <c r="C51" s="75"/>
      <c r="D51" s="22">
        <f>SUM(D43:D50)</f>
        <v>0.36800000000000005</v>
      </c>
      <c r="E51" s="23">
        <f>SUM(E43:E50)</f>
        <v>747.6299167328001</v>
      </c>
    </row>
    <row r="52" spans="1:5" s="60" customFormat="1" ht="15.75">
      <c r="A52" s="85" t="s">
        <v>59</v>
      </c>
      <c r="B52" s="85"/>
      <c r="C52" s="85"/>
      <c r="D52" s="85"/>
      <c r="E52" s="85"/>
    </row>
    <row r="53" spans="1:5" s="61" customFormat="1" ht="15.75">
      <c r="A53" s="4" t="s">
        <v>60</v>
      </c>
      <c r="B53" s="85" t="s">
        <v>61</v>
      </c>
      <c r="C53" s="85"/>
      <c r="D53" s="4"/>
      <c r="E53" s="4" t="s">
        <v>28</v>
      </c>
    </row>
    <row r="54" spans="1:5" s="61" customFormat="1">
      <c r="A54" s="3" t="s">
        <v>2</v>
      </c>
      <c r="B54" s="80" t="s">
        <v>62</v>
      </c>
      <c r="C54" s="81"/>
      <c r="D54" s="82"/>
      <c r="E54" s="21">
        <f>(4.9*22*2)-(E26*0.06)</f>
        <v>120.66380000000002</v>
      </c>
    </row>
    <row r="55" spans="1:5" s="61" customFormat="1">
      <c r="A55" s="3" t="s">
        <v>4</v>
      </c>
      <c r="B55" s="80" t="s">
        <v>63</v>
      </c>
      <c r="C55" s="81"/>
      <c r="D55" s="82"/>
      <c r="E55" s="21">
        <f>(20.18*22*1)-((20.18*22*1)*0.19)</f>
        <v>359.60759999999999</v>
      </c>
    </row>
    <row r="56" spans="1:5" s="61" customFormat="1">
      <c r="A56" s="3" t="s">
        <v>7</v>
      </c>
      <c r="B56" s="88" t="s">
        <v>64</v>
      </c>
      <c r="C56" s="88"/>
      <c r="D56" s="88"/>
      <c r="E56" s="21">
        <v>15.62</v>
      </c>
    </row>
    <row r="57" spans="1:5" s="61" customFormat="1">
      <c r="A57" s="3" t="s">
        <v>10</v>
      </c>
      <c r="B57" s="80" t="s">
        <v>65</v>
      </c>
      <c r="C57" s="81"/>
      <c r="D57" s="82"/>
      <c r="E57" s="21">
        <v>10</v>
      </c>
    </row>
    <row r="58" spans="1:5" s="61" customFormat="1">
      <c r="A58" s="3" t="s">
        <v>33</v>
      </c>
      <c r="B58" s="88" t="s">
        <v>66</v>
      </c>
      <c r="C58" s="88"/>
      <c r="D58" s="88"/>
      <c r="E58" s="21">
        <v>0</v>
      </c>
    </row>
    <row r="59" spans="1:5" s="61" customFormat="1">
      <c r="A59" s="3" t="s">
        <v>35</v>
      </c>
      <c r="B59" s="80" t="s">
        <v>67</v>
      </c>
      <c r="C59" s="81"/>
      <c r="D59" s="82"/>
      <c r="E59" s="21">
        <v>0</v>
      </c>
    </row>
    <row r="60" spans="1:5" s="60" customFormat="1" ht="15.75">
      <c r="A60" s="75" t="s">
        <v>68</v>
      </c>
      <c r="B60" s="75"/>
      <c r="C60" s="75"/>
      <c r="D60" s="75"/>
      <c r="E60" s="12">
        <f>SUM(E54:E59)</f>
        <v>505.89140000000003</v>
      </c>
    </row>
    <row r="61" spans="1:5" s="60" customFormat="1" ht="15.75">
      <c r="A61" s="85" t="s">
        <v>138</v>
      </c>
      <c r="B61" s="85"/>
      <c r="C61" s="85"/>
      <c r="D61" s="85"/>
      <c r="E61" s="85"/>
    </row>
    <row r="62" spans="1:5" s="60" customFormat="1" ht="15.75">
      <c r="A62" s="26" t="s">
        <v>2</v>
      </c>
      <c r="B62" s="88" t="s">
        <v>69</v>
      </c>
      <c r="C62" s="88"/>
      <c r="D62" s="3"/>
      <c r="E62" s="10">
        <f>E32/220*1.5*15*0.5*D62</f>
        <v>0</v>
      </c>
    </row>
    <row r="63" spans="1:5" s="60" customFormat="1" ht="15.75">
      <c r="A63" s="27"/>
      <c r="B63" s="75" t="s">
        <v>70</v>
      </c>
      <c r="C63" s="75"/>
      <c r="D63" s="27"/>
      <c r="E63" s="12">
        <f>E62</f>
        <v>0</v>
      </c>
    </row>
    <row r="64" spans="1:5" s="60" customFormat="1" ht="15.75">
      <c r="A64" s="85" t="s">
        <v>71</v>
      </c>
      <c r="B64" s="85"/>
      <c r="C64" s="85"/>
      <c r="D64" s="85"/>
      <c r="E64" s="85"/>
    </row>
    <row r="65" spans="1:5" s="60" customFormat="1" ht="15.75">
      <c r="A65" s="4"/>
      <c r="B65" s="85" t="s">
        <v>139</v>
      </c>
      <c r="C65" s="85"/>
      <c r="D65" s="4" t="s">
        <v>27</v>
      </c>
      <c r="E65" s="4" t="s">
        <v>28</v>
      </c>
    </row>
    <row r="66" spans="1:5" s="60" customFormat="1" ht="15.75">
      <c r="A66" s="3" t="s">
        <v>40</v>
      </c>
      <c r="B66" s="79" t="s">
        <v>72</v>
      </c>
      <c r="C66" s="79"/>
      <c r="D66" s="28">
        <f>D40</f>
        <v>0.19440000000000002</v>
      </c>
      <c r="E66" s="10">
        <f>E40</f>
        <v>330.66278460000001</v>
      </c>
    </row>
    <row r="67" spans="1:5" s="60" customFormat="1" ht="15.75">
      <c r="A67" s="3" t="s">
        <v>46</v>
      </c>
      <c r="B67" s="79" t="s">
        <v>73</v>
      </c>
      <c r="C67" s="79"/>
      <c r="D67" s="28">
        <f>D51</f>
        <v>0.36800000000000005</v>
      </c>
      <c r="E67" s="10">
        <f>E51</f>
        <v>747.6299167328001</v>
      </c>
    </row>
    <row r="68" spans="1:5" s="60" customFormat="1" ht="15.75">
      <c r="A68" s="3" t="s">
        <v>60</v>
      </c>
      <c r="B68" s="79" t="s">
        <v>74</v>
      </c>
      <c r="C68" s="79"/>
      <c r="D68" s="28">
        <v>0</v>
      </c>
      <c r="E68" s="10">
        <f>E60</f>
        <v>505.89140000000003</v>
      </c>
    </row>
    <row r="69" spans="1:5" s="60" customFormat="1" ht="15.75">
      <c r="A69" s="3" t="s">
        <v>75</v>
      </c>
      <c r="B69" s="79" t="s">
        <v>76</v>
      </c>
      <c r="C69" s="79"/>
      <c r="D69" s="28">
        <v>0</v>
      </c>
      <c r="E69" s="10">
        <f>E63</f>
        <v>0</v>
      </c>
    </row>
    <row r="70" spans="1:5" s="60" customFormat="1" ht="15.75">
      <c r="A70" s="83" t="s">
        <v>77</v>
      </c>
      <c r="B70" s="83"/>
      <c r="C70" s="83"/>
      <c r="D70" s="52">
        <f>SUM(D66:D69)</f>
        <v>0.56240000000000001</v>
      </c>
      <c r="E70" s="12">
        <f>SUM(E66:E69)</f>
        <v>1584.1841013328001</v>
      </c>
    </row>
    <row r="71" spans="1:5" s="60" customFormat="1" ht="15.75">
      <c r="A71" s="30"/>
      <c r="B71" s="30"/>
      <c r="C71" s="30"/>
      <c r="D71" s="53"/>
      <c r="E71" s="15"/>
    </row>
    <row r="72" spans="1:5" s="60" customFormat="1" ht="15.75">
      <c r="A72" s="30"/>
      <c r="B72" s="30"/>
      <c r="C72" s="30"/>
      <c r="D72" s="53"/>
      <c r="E72" s="15"/>
    </row>
    <row r="73" spans="1:5" s="60" customFormat="1" ht="15.75">
      <c r="A73" s="77" t="s">
        <v>78</v>
      </c>
      <c r="B73" s="77"/>
      <c r="C73" s="77"/>
      <c r="D73" s="77"/>
      <c r="E73" s="77"/>
    </row>
    <row r="74" spans="1:5" s="60" customFormat="1" ht="15.75">
      <c r="A74" s="4">
        <v>3</v>
      </c>
      <c r="B74" s="85" t="s">
        <v>79</v>
      </c>
      <c r="C74" s="85"/>
      <c r="D74" s="4" t="s">
        <v>27</v>
      </c>
      <c r="E74" s="4" t="s">
        <v>28</v>
      </c>
    </row>
    <row r="75" spans="1:5" s="60" customFormat="1" ht="15.75">
      <c r="A75" s="3" t="s">
        <v>2</v>
      </c>
      <c r="B75" s="79" t="s">
        <v>80</v>
      </c>
      <c r="C75" s="79"/>
      <c r="D75" s="32">
        <f>0.05/12</f>
        <v>4.1666666666666666E-3</v>
      </c>
      <c r="E75" s="10">
        <f t="shared" ref="E75:E80" si="1">D75*$E$32</f>
        <v>7.0872510416666668</v>
      </c>
    </row>
    <row r="76" spans="1:5" s="60" customFormat="1" ht="15.75">
      <c r="A76" s="3" t="s">
        <v>4</v>
      </c>
      <c r="B76" s="79" t="s">
        <v>81</v>
      </c>
      <c r="C76" s="79"/>
      <c r="D76" s="32">
        <f>D75*D50</f>
        <v>3.3333333333333332E-4</v>
      </c>
      <c r="E76" s="10">
        <f t="shared" si="1"/>
        <v>0.56698008333333338</v>
      </c>
    </row>
    <row r="77" spans="1:5" s="60" customFormat="1" ht="15.75">
      <c r="A77" s="3" t="s">
        <v>7</v>
      </c>
      <c r="B77" s="79" t="s">
        <v>82</v>
      </c>
      <c r="C77" s="79"/>
      <c r="D77" s="32">
        <v>3.2000000000000001E-2</v>
      </c>
      <c r="E77" s="10">
        <f t="shared" si="1"/>
        <v>54.430088000000005</v>
      </c>
    </row>
    <row r="78" spans="1:5" s="60" customFormat="1" ht="15.75">
      <c r="A78" s="3" t="s">
        <v>10</v>
      </c>
      <c r="B78" s="79" t="s">
        <v>83</v>
      </c>
      <c r="C78" s="79"/>
      <c r="D78" s="32">
        <f>7/30/12</f>
        <v>1.9444444444444445E-2</v>
      </c>
      <c r="E78" s="10">
        <f t="shared" si="1"/>
        <v>33.073838194444448</v>
      </c>
    </row>
    <row r="79" spans="1:5" s="60" customFormat="1" ht="15.75">
      <c r="A79" s="3" t="s">
        <v>33</v>
      </c>
      <c r="B79" s="79" t="s">
        <v>84</v>
      </c>
      <c r="C79" s="79"/>
      <c r="D79" s="32">
        <f>D78*D51</f>
        <v>7.1555555555555565E-3</v>
      </c>
      <c r="E79" s="10">
        <f t="shared" si="1"/>
        <v>12.171172455555558</v>
      </c>
    </row>
    <row r="80" spans="1:5" s="60" customFormat="1" ht="15.75">
      <c r="A80" s="3" t="s">
        <v>35</v>
      </c>
      <c r="B80" s="79" t="s">
        <v>85</v>
      </c>
      <c r="C80" s="79"/>
      <c r="D80" s="32">
        <v>8.0000000000000002E-3</v>
      </c>
      <c r="E80" s="10">
        <f t="shared" si="1"/>
        <v>13.607522000000001</v>
      </c>
    </row>
    <row r="81" spans="1:5" s="60" customFormat="1" ht="15.75">
      <c r="A81" s="83" t="s">
        <v>86</v>
      </c>
      <c r="B81" s="83"/>
      <c r="C81" s="83"/>
      <c r="D81" s="52">
        <f>SUM(D75:D80)</f>
        <v>7.1099999999999997E-2</v>
      </c>
      <c r="E81" s="12">
        <f>SUM(E75:E80)</f>
        <v>120.93685177500002</v>
      </c>
    </row>
    <row r="82" spans="1:5" s="60" customFormat="1" ht="15.75">
      <c r="A82" s="30"/>
      <c r="B82" s="30"/>
      <c r="C82" s="30"/>
      <c r="D82" s="53"/>
      <c r="E82" s="15"/>
    </row>
    <row r="83" spans="1:5" s="60" customFormat="1" ht="15.75">
      <c r="A83" s="30"/>
      <c r="B83" s="30"/>
      <c r="C83" s="30"/>
      <c r="D83" s="53"/>
      <c r="E83" s="15"/>
    </row>
    <row r="84" spans="1:5" s="60" customFormat="1" ht="15.75">
      <c r="A84" s="77" t="s">
        <v>87</v>
      </c>
      <c r="B84" s="77"/>
      <c r="C84" s="77"/>
      <c r="D84" s="77"/>
      <c r="E84" s="77"/>
    </row>
    <row r="85" spans="1:5" s="60" customFormat="1" ht="15.75">
      <c r="A85" s="85" t="s">
        <v>88</v>
      </c>
      <c r="B85" s="85"/>
      <c r="C85" s="85"/>
      <c r="D85" s="85"/>
      <c r="E85" s="85"/>
    </row>
    <row r="86" spans="1:5" s="60" customFormat="1" ht="15.75">
      <c r="A86" s="4" t="s">
        <v>89</v>
      </c>
      <c r="B86" s="85" t="s">
        <v>90</v>
      </c>
      <c r="C86" s="85"/>
      <c r="D86" s="4" t="s">
        <v>27</v>
      </c>
      <c r="E86" s="4" t="s">
        <v>28</v>
      </c>
    </row>
    <row r="87" spans="1:5" s="60" customFormat="1" ht="15.75">
      <c r="A87" s="3" t="s">
        <v>2</v>
      </c>
      <c r="B87" s="88" t="s">
        <v>91</v>
      </c>
      <c r="C87" s="88"/>
      <c r="D87" s="32">
        <v>9.2999999999999992E-3</v>
      </c>
      <c r="E87" s="10">
        <f t="shared" ref="E87:E92" si="2">D87*$E$32</f>
        <v>15.818744324999999</v>
      </c>
    </row>
    <row r="88" spans="1:5" s="60" customFormat="1" ht="15.75">
      <c r="A88" s="3" t="s">
        <v>4</v>
      </c>
      <c r="B88" s="88" t="s">
        <v>90</v>
      </c>
      <c r="C88" s="88"/>
      <c r="D88" s="32">
        <v>2.8E-3</v>
      </c>
      <c r="E88" s="10">
        <f t="shared" si="2"/>
        <v>4.7626327000000002</v>
      </c>
    </row>
    <row r="89" spans="1:5" s="60" customFormat="1" ht="15.75">
      <c r="A89" s="3" t="s">
        <v>7</v>
      </c>
      <c r="B89" s="88" t="s">
        <v>92</v>
      </c>
      <c r="C89" s="88"/>
      <c r="D89" s="32">
        <v>8.0000000000000004E-4</v>
      </c>
      <c r="E89" s="10">
        <f t="shared" si="2"/>
        <v>1.3607522000000001</v>
      </c>
    </row>
    <row r="90" spans="1:5" s="60" customFormat="1" ht="15.75">
      <c r="A90" s="3" t="s">
        <v>10</v>
      </c>
      <c r="B90" s="88" t="s">
        <v>93</v>
      </c>
      <c r="C90" s="88"/>
      <c r="D90" s="32">
        <v>2.9999999999999997E-4</v>
      </c>
      <c r="E90" s="10">
        <f t="shared" si="2"/>
        <v>0.510282075</v>
      </c>
    </row>
    <row r="91" spans="1:5" s="60" customFormat="1" ht="15.75">
      <c r="A91" s="3" t="s">
        <v>33</v>
      </c>
      <c r="B91" s="88" t="s">
        <v>94</v>
      </c>
      <c r="C91" s="88"/>
      <c r="D91" s="32">
        <v>5.9999999999999995E-4</v>
      </c>
      <c r="E91" s="10">
        <f t="shared" si="2"/>
        <v>1.02056415</v>
      </c>
    </row>
    <row r="92" spans="1:5" s="60" customFormat="1" ht="15.75">
      <c r="A92" s="3" t="s">
        <v>35</v>
      </c>
      <c r="B92" s="79" t="s">
        <v>67</v>
      </c>
      <c r="C92" s="79"/>
      <c r="D92" s="32">
        <v>0</v>
      </c>
      <c r="E92" s="10">
        <f t="shared" si="2"/>
        <v>0</v>
      </c>
    </row>
    <row r="93" spans="1:5" s="60" customFormat="1" ht="15.75">
      <c r="A93" s="75" t="s">
        <v>95</v>
      </c>
      <c r="B93" s="75"/>
      <c r="C93" s="75"/>
      <c r="D93" s="33">
        <f>SUM(D87:D92)</f>
        <v>1.38E-2</v>
      </c>
      <c r="E93" s="12">
        <f>SUM(E87:E92)</f>
        <v>23.472975449999996</v>
      </c>
    </row>
    <row r="94" spans="1:5" s="60" customFormat="1" ht="15.75">
      <c r="A94" s="85" t="s">
        <v>96</v>
      </c>
      <c r="B94" s="85"/>
      <c r="C94" s="85"/>
      <c r="D94" s="85"/>
      <c r="E94" s="85"/>
    </row>
    <row r="95" spans="1:5" s="60" customFormat="1" ht="15.75">
      <c r="A95" s="4" t="s">
        <v>97</v>
      </c>
      <c r="B95" s="85" t="s">
        <v>98</v>
      </c>
      <c r="C95" s="85"/>
      <c r="D95" s="4" t="s">
        <v>27</v>
      </c>
      <c r="E95" s="4" t="s">
        <v>28</v>
      </c>
    </row>
    <row r="96" spans="1:5">
      <c r="A96" s="3" t="s">
        <v>2</v>
      </c>
      <c r="B96" s="88" t="s">
        <v>99</v>
      </c>
      <c r="C96" s="88"/>
      <c r="D96" s="34">
        <v>0</v>
      </c>
      <c r="E96" s="10">
        <f>(E32+E70+E81)/220*1*15*D96</f>
        <v>0</v>
      </c>
    </row>
    <row r="97" spans="1:5" ht="15.75">
      <c r="A97" s="83" t="s">
        <v>100</v>
      </c>
      <c r="B97" s="83"/>
      <c r="C97" s="83"/>
      <c r="D97" s="83"/>
      <c r="E97" s="12">
        <f>E96</f>
        <v>0</v>
      </c>
    </row>
    <row r="98" spans="1:5" ht="15.75">
      <c r="A98" s="85" t="s">
        <v>101</v>
      </c>
      <c r="B98" s="85"/>
      <c r="C98" s="85"/>
      <c r="D98" s="85"/>
      <c r="E98" s="85"/>
    </row>
    <row r="99" spans="1:5" ht="15.75">
      <c r="A99" s="4"/>
      <c r="B99" s="85" t="s">
        <v>102</v>
      </c>
      <c r="C99" s="85"/>
      <c r="D99" s="4" t="s">
        <v>27</v>
      </c>
      <c r="E99" s="4" t="s">
        <v>28</v>
      </c>
    </row>
    <row r="100" spans="1:5">
      <c r="A100" s="3" t="s">
        <v>89</v>
      </c>
      <c r="B100" s="79" t="s">
        <v>90</v>
      </c>
      <c r="C100" s="79"/>
      <c r="D100" s="28">
        <f>D93</f>
        <v>1.38E-2</v>
      </c>
      <c r="E100" s="10">
        <f>E93</f>
        <v>23.472975449999996</v>
      </c>
    </row>
    <row r="101" spans="1:5">
      <c r="A101" s="3" t="s">
        <v>97</v>
      </c>
      <c r="B101" s="79" t="s">
        <v>98</v>
      </c>
      <c r="C101" s="79"/>
      <c r="D101" s="16">
        <v>0</v>
      </c>
      <c r="E101" s="10">
        <f>E97</f>
        <v>0</v>
      </c>
    </row>
    <row r="102" spans="1:5" ht="15.75">
      <c r="A102" s="83" t="s">
        <v>103</v>
      </c>
      <c r="B102" s="83"/>
      <c r="C102" s="83"/>
      <c r="D102" s="52">
        <f>SUM(D100:D101)</f>
        <v>1.38E-2</v>
      </c>
      <c r="E102" s="12">
        <f>E100+E101</f>
        <v>23.472975449999996</v>
      </c>
    </row>
    <row r="103" spans="1:5" ht="15.75">
      <c r="A103" s="35"/>
      <c r="B103" s="30"/>
      <c r="C103" s="30"/>
      <c r="D103" s="53"/>
      <c r="E103" s="15"/>
    </row>
    <row r="104" spans="1:5" ht="15.75">
      <c r="A104" s="35"/>
      <c r="B104" s="30"/>
      <c r="C104" s="30"/>
      <c r="D104" s="53"/>
      <c r="E104" s="15"/>
    </row>
    <row r="105" spans="1:5" ht="15.75">
      <c r="A105" s="77" t="s">
        <v>104</v>
      </c>
      <c r="B105" s="77"/>
      <c r="C105" s="77"/>
      <c r="D105" s="77"/>
      <c r="E105" s="77"/>
    </row>
    <row r="106" spans="1:5" ht="15.75">
      <c r="A106" s="4">
        <v>5</v>
      </c>
      <c r="B106" s="78" t="s">
        <v>105</v>
      </c>
      <c r="C106" s="78"/>
      <c r="D106" s="78"/>
      <c r="E106" s="8" t="s">
        <v>28</v>
      </c>
    </row>
    <row r="107" spans="1:5">
      <c r="A107" s="3" t="s">
        <v>2</v>
      </c>
      <c r="B107" s="79" t="s">
        <v>106</v>
      </c>
      <c r="C107" s="79"/>
      <c r="D107" s="79"/>
      <c r="E107" s="10">
        <v>30.58</v>
      </c>
    </row>
    <row r="108" spans="1:5">
      <c r="A108" s="3" t="s">
        <v>4</v>
      </c>
      <c r="B108" s="79" t="s">
        <v>107</v>
      </c>
      <c r="C108" s="79"/>
      <c r="D108" s="79"/>
      <c r="E108" s="10">
        <v>0</v>
      </c>
    </row>
    <row r="109" spans="1:5">
      <c r="A109" s="3" t="s">
        <v>7</v>
      </c>
      <c r="B109" s="79" t="s">
        <v>108</v>
      </c>
      <c r="C109" s="79"/>
      <c r="D109" s="79"/>
      <c r="E109" s="10">
        <v>0</v>
      </c>
    </row>
    <row r="110" spans="1:5">
      <c r="A110" s="3" t="s">
        <v>10</v>
      </c>
      <c r="B110" s="79" t="s">
        <v>67</v>
      </c>
      <c r="C110" s="79"/>
      <c r="D110" s="79"/>
      <c r="E110" s="10">
        <v>0</v>
      </c>
    </row>
    <row r="111" spans="1:5" s="60" customFormat="1" ht="15.75">
      <c r="A111" s="83" t="s">
        <v>109</v>
      </c>
      <c r="B111" s="83"/>
      <c r="C111" s="83"/>
      <c r="D111" s="83"/>
      <c r="E111" s="12">
        <f>SUM(E107:E110)</f>
        <v>30.58</v>
      </c>
    </row>
    <row r="112" spans="1:5">
      <c r="E112" s="57">
        <f>D70+D81+D102</f>
        <v>0.64729999999999999</v>
      </c>
    </row>
    <row r="113" spans="1:5">
      <c r="E113" s="57"/>
    </row>
    <row r="114" spans="1:5" ht="15.75">
      <c r="A114" s="77" t="s">
        <v>111</v>
      </c>
      <c r="B114" s="77"/>
      <c r="C114" s="77"/>
      <c r="D114" s="77"/>
      <c r="E114" s="77"/>
    </row>
    <row r="115" spans="1:5" ht="15.75">
      <c r="A115" s="4">
        <v>6</v>
      </c>
      <c r="B115" s="85" t="s">
        <v>112</v>
      </c>
      <c r="C115" s="85"/>
      <c r="D115" s="4" t="s">
        <v>27</v>
      </c>
      <c r="E115" s="4" t="s">
        <v>28</v>
      </c>
    </row>
    <row r="116" spans="1:5">
      <c r="A116" s="3" t="s">
        <v>2</v>
      </c>
      <c r="B116" s="79" t="s">
        <v>113</v>
      </c>
      <c r="C116" s="79"/>
      <c r="D116" s="32">
        <v>0.05</v>
      </c>
      <c r="E116" s="10">
        <f>D116*E133</f>
        <v>173.00570892789</v>
      </c>
    </row>
    <row r="117" spans="1:5">
      <c r="A117" s="3" t="s">
        <v>4</v>
      </c>
      <c r="B117" s="79" t="s">
        <v>114</v>
      </c>
      <c r="C117" s="79"/>
      <c r="D117" s="32">
        <v>0.1</v>
      </c>
      <c r="E117" s="10">
        <f>(E116+E133)*D117</f>
        <v>363.31198874856898</v>
      </c>
    </row>
    <row r="118" spans="1:5" ht="15.75">
      <c r="A118" s="95" t="s">
        <v>7</v>
      </c>
      <c r="B118" s="87" t="s">
        <v>115</v>
      </c>
      <c r="C118" s="87"/>
      <c r="D118" s="87"/>
      <c r="E118" s="87"/>
    </row>
    <row r="119" spans="1:5">
      <c r="A119" s="95"/>
      <c r="B119" s="79" t="s">
        <v>116</v>
      </c>
      <c r="C119" s="79"/>
      <c r="D119" s="32">
        <v>6.4999999999999997E-3</v>
      </c>
      <c r="E119" s="10">
        <f>($E$116+$E$117+$E$133)/(1-($D$119+$D$120+$D$121))*D119</f>
        <v>28.436570547917551</v>
      </c>
    </row>
    <row r="120" spans="1:5">
      <c r="A120" s="95"/>
      <c r="B120" s="79" t="s">
        <v>117</v>
      </c>
      <c r="C120" s="79"/>
      <c r="D120" s="32">
        <v>0.03</v>
      </c>
      <c r="E120" s="10">
        <f>($E$116+$E$117+$E$133)/(1-($D$119+$D$120+$D$121))*D120</f>
        <v>131.24571022115794</v>
      </c>
    </row>
    <row r="121" spans="1:5" s="62" customFormat="1" ht="15.75">
      <c r="A121" s="95"/>
      <c r="B121" s="79" t="s">
        <v>118</v>
      </c>
      <c r="C121" s="79"/>
      <c r="D121" s="32">
        <v>0.05</v>
      </c>
      <c r="E121" s="10">
        <f>($E$116+$E$117+$E$133)/(1-($D$119+$D$120+$D$121))*D121</f>
        <v>218.74285036859658</v>
      </c>
    </row>
    <row r="122" spans="1:5" ht="15.75">
      <c r="A122" s="75" t="s">
        <v>119</v>
      </c>
      <c r="B122" s="75"/>
      <c r="C122" s="75"/>
      <c r="D122" s="22">
        <f>(1+D116)*(1+D117)/(1-(D119+D120+D121))-1</f>
        <v>0.26436781609195426</v>
      </c>
      <c r="E122" s="40">
        <f>E116+E117+E119+E120+E121</f>
        <v>914.74282881413103</v>
      </c>
    </row>
    <row r="125" spans="1:5" ht="15.75">
      <c r="A125" s="84" t="s">
        <v>120</v>
      </c>
      <c r="B125" s="84"/>
      <c r="C125" s="84"/>
      <c r="D125" s="84"/>
      <c r="E125" s="84"/>
    </row>
    <row r="126" spans="1:5" ht="15.75">
      <c r="A126" s="85" t="s">
        <v>121</v>
      </c>
      <c r="B126" s="85"/>
      <c r="C126" s="85"/>
      <c r="D126" s="85"/>
      <c r="E126" s="4" t="s">
        <v>122</v>
      </c>
    </row>
    <row r="127" spans="1:5" ht="15.75">
      <c r="A127" s="75" t="s">
        <v>110</v>
      </c>
      <c r="B127" s="75"/>
      <c r="C127" s="75"/>
      <c r="D127" s="75"/>
      <c r="E127" s="19">
        <f>D40+D51+D81+D93</f>
        <v>0.64729999999999999</v>
      </c>
    </row>
    <row r="128" spans="1:5">
      <c r="A128" s="3" t="s">
        <v>2</v>
      </c>
      <c r="B128" s="88" t="s">
        <v>123</v>
      </c>
      <c r="C128" s="88"/>
      <c r="D128" s="88"/>
      <c r="E128" s="42">
        <f>E32</f>
        <v>1700.9402500000001</v>
      </c>
    </row>
    <row r="129" spans="1:5">
      <c r="A129" s="3" t="s">
        <v>4</v>
      </c>
      <c r="B129" s="88" t="s">
        <v>124</v>
      </c>
      <c r="C129" s="88"/>
      <c r="D129" s="88"/>
      <c r="E129" s="43">
        <f>E70</f>
        <v>1584.1841013328001</v>
      </c>
    </row>
    <row r="130" spans="1:5">
      <c r="A130" s="3" t="s">
        <v>7</v>
      </c>
      <c r="B130" s="88" t="s">
        <v>125</v>
      </c>
      <c r="C130" s="88"/>
      <c r="D130" s="88"/>
      <c r="E130" s="43">
        <f>E81</f>
        <v>120.93685177500002</v>
      </c>
    </row>
    <row r="131" spans="1:5">
      <c r="A131" s="3" t="s">
        <v>10</v>
      </c>
      <c r="B131" s="88" t="s">
        <v>126</v>
      </c>
      <c r="C131" s="88"/>
      <c r="D131" s="88"/>
      <c r="E131" s="43">
        <f>E102</f>
        <v>23.472975449999996</v>
      </c>
    </row>
    <row r="132" spans="1:5">
      <c r="A132" s="3" t="s">
        <v>33</v>
      </c>
      <c r="B132" s="80" t="s">
        <v>127</v>
      </c>
      <c r="C132" s="81"/>
      <c r="D132" s="82"/>
      <c r="E132" s="42">
        <f>E111</f>
        <v>30.58</v>
      </c>
    </row>
    <row r="133" spans="1:5" ht="15.75">
      <c r="A133" s="75" t="s">
        <v>152</v>
      </c>
      <c r="B133" s="75"/>
      <c r="C133" s="75"/>
      <c r="D133" s="75"/>
      <c r="E133" s="44">
        <f>SUM(E128:E132)</f>
        <v>3460.1141785577997</v>
      </c>
    </row>
    <row r="134" spans="1:5" s="60" customFormat="1" ht="15.75">
      <c r="A134" s="3" t="s">
        <v>35</v>
      </c>
      <c r="B134" s="88" t="s">
        <v>129</v>
      </c>
      <c r="C134" s="88"/>
      <c r="D134" s="88"/>
      <c r="E134" s="43">
        <f>E122</f>
        <v>914.74282881413103</v>
      </c>
    </row>
    <row r="135" spans="1:5" ht="15.75">
      <c r="A135" s="75" t="s">
        <v>130</v>
      </c>
      <c r="B135" s="75"/>
      <c r="C135" s="75"/>
      <c r="D135" s="75"/>
      <c r="E135" s="45">
        <f>E133+E134</f>
        <v>4374.8570073719311</v>
      </c>
    </row>
    <row r="136" spans="1:5" ht="15.75">
      <c r="A136" s="86" t="s">
        <v>136</v>
      </c>
      <c r="B136" s="86"/>
      <c r="C136" s="86"/>
      <c r="D136" s="86"/>
      <c r="E136" s="58">
        <f>E135/22</f>
        <v>198.85713669872413</v>
      </c>
    </row>
    <row r="137" spans="1:5">
      <c r="D137" s="108"/>
      <c r="E137" s="108"/>
    </row>
  </sheetData>
  <mergeCells count="134">
    <mergeCell ref="A136:D136"/>
    <mergeCell ref="D137:E137"/>
    <mergeCell ref="B130:D130"/>
    <mergeCell ref="B131:D131"/>
    <mergeCell ref="B132:D132"/>
    <mergeCell ref="A133:D133"/>
    <mergeCell ref="B134:D134"/>
    <mergeCell ref="A135:D135"/>
    <mergeCell ref="A122:C122"/>
    <mergeCell ref="A125:E125"/>
    <mergeCell ref="A126:D126"/>
    <mergeCell ref="A127:D127"/>
    <mergeCell ref="B128:D128"/>
    <mergeCell ref="B129:D129"/>
    <mergeCell ref="B117:C117"/>
    <mergeCell ref="A118:A121"/>
    <mergeCell ref="B118:E118"/>
    <mergeCell ref="B119:C119"/>
    <mergeCell ref="B120:C120"/>
    <mergeCell ref="B121:C121"/>
    <mergeCell ref="B109:D109"/>
    <mergeCell ref="B110:D110"/>
    <mergeCell ref="A111:D111"/>
    <mergeCell ref="A114:E114"/>
    <mergeCell ref="B115:C115"/>
    <mergeCell ref="B116:C116"/>
    <mergeCell ref="B101:C101"/>
    <mergeCell ref="A102:C102"/>
    <mergeCell ref="A105:E105"/>
    <mergeCell ref="B106:D106"/>
    <mergeCell ref="B107:D107"/>
    <mergeCell ref="B108:D108"/>
    <mergeCell ref="B95:C95"/>
    <mergeCell ref="B96:C96"/>
    <mergeCell ref="A97:D97"/>
    <mergeCell ref="A98:E98"/>
    <mergeCell ref="B99:C99"/>
    <mergeCell ref="B100:C100"/>
    <mergeCell ref="B89:C89"/>
    <mergeCell ref="B90:C90"/>
    <mergeCell ref="B91:C91"/>
    <mergeCell ref="B92:C92"/>
    <mergeCell ref="A93:C93"/>
    <mergeCell ref="A94:E94"/>
    <mergeCell ref="A81:C81"/>
    <mergeCell ref="A84:E84"/>
    <mergeCell ref="A85:E85"/>
    <mergeCell ref="B86:C86"/>
    <mergeCell ref="B87:C87"/>
    <mergeCell ref="B88:C88"/>
    <mergeCell ref="B75:C75"/>
    <mergeCell ref="B76:C76"/>
    <mergeCell ref="B77:C77"/>
    <mergeCell ref="B78:C78"/>
    <mergeCell ref="B79:C79"/>
    <mergeCell ref="B80:C80"/>
    <mergeCell ref="B67:C67"/>
    <mergeCell ref="B68:C68"/>
    <mergeCell ref="B69:C69"/>
    <mergeCell ref="A70:C70"/>
    <mergeCell ref="A73:E73"/>
    <mergeCell ref="B74:C74"/>
    <mergeCell ref="A61:E61"/>
    <mergeCell ref="B62:C62"/>
    <mergeCell ref="B63:C63"/>
    <mergeCell ref="A64:E64"/>
    <mergeCell ref="B65:C65"/>
    <mergeCell ref="B66:C66"/>
    <mergeCell ref="B55:D55"/>
    <mergeCell ref="B56:D56"/>
    <mergeCell ref="B57:D57"/>
    <mergeCell ref="B58:D58"/>
    <mergeCell ref="B59:D59"/>
    <mergeCell ref="A60:D60"/>
    <mergeCell ref="B49:C49"/>
    <mergeCell ref="B50:C50"/>
    <mergeCell ref="A51:C51"/>
    <mergeCell ref="A52:E52"/>
    <mergeCell ref="B53:C53"/>
    <mergeCell ref="B54:D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A40:C40"/>
    <mergeCell ref="A41:E41"/>
    <mergeCell ref="B42:C42"/>
    <mergeCell ref="B29:C29"/>
    <mergeCell ref="B30:C30"/>
    <mergeCell ref="B31:C31"/>
    <mergeCell ref="A32:D32"/>
    <mergeCell ref="A35:E35"/>
    <mergeCell ref="A36:E36"/>
    <mergeCell ref="A23:E23"/>
    <mergeCell ref="A24:E24"/>
    <mergeCell ref="B25:C25"/>
    <mergeCell ref="B26:C26"/>
    <mergeCell ref="B27:C27"/>
    <mergeCell ref="B28:C28"/>
    <mergeCell ref="B19:C19"/>
    <mergeCell ref="D19:E19"/>
    <mergeCell ref="B20:C20"/>
    <mergeCell ref="D20:E20"/>
    <mergeCell ref="B21:C21"/>
    <mergeCell ref="D21:E21"/>
    <mergeCell ref="A15:E15"/>
    <mergeCell ref="A16:E16"/>
    <mergeCell ref="B17:C17"/>
    <mergeCell ref="D17:E17"/>
    <mergeCell ref="B18:C18"/>
    <mergeCell ref="D18:E18"/>
    <mergeCell ref="B11:C11"/>
    <mergeCell ref="D11:E11"/>
    <mergeCell ref="B12:C12"/>
    <mergeCell ref="D12:E12"/>
    <mergeCell ref="C13:D13"/>
    <mergeCell ref="C14:D14"/>
    <mergeCell ref="A7:E7"/>
    <mergeCell ref="A8:E8"/>
    <mergeCell ref="B9:C9"/>
    <mergeCell ref="D9:E9"/>
    <mergeCell ref="B10:C10"/>
    <mergeCell ref="D10:E10"/>
    <mergeCell ref="A1:E1"/>
    <mergeCell ref="A2:E2"/>
    <mergeCell ref="A3:E3"/>
    <mergeCell ref="A4:E4"/>
    <mergeCell ref="A5:E5"/>
    <mergeCell ref="A6:E6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37"/>
  <sheetViews>
    <sheetView topLeftCell="A91" workbookViewId="0">
      <selection activeCell="B128" sqref="B128:D128"/>
    </sheetView>
  </sheetViews>
  <sheetFormatPr defaultRowHeight="15"/>
  <cols>
    <col min="1" max="1" width="7.7109375" style="54" customWidth="1"/>
    <col min="2" max="3" width="39" style="55" customWidth="1"/>
    <col min="4" max="4" width="22.7109375" style="56" customWidth="1"/>
    <col min="5" max="5" width="22.7109375" style="55" customWidth="1"/>
    <col min="6" max="7" width="9.5703125" style="55" customWidth="1"/>
    <col min="8" max="8" width="10.5703125" style="55" bestFit="1" customWidth="1"/>
    <col min="9" max="1024" width="9.5703125" style="55" customWidth="1"/>
    <col min="1025" max="16384" width="9.140625" style="59"/>
  </cols>
  <sheetData>
    <row r="1" spans="1:5" ht="15.75">
      <c r="A1" s="77" t="s">
        <v>133</v>
      </c>
      <c r="B1" s="77"/>
      <c r="C1" s="77"/>
      <c r="D1" s="77"/>
      <c r="E1" s="77"/>
    </row>
    <row r="2" spans="1:5" ht="15.75">
      <c r="A2" s="77" t="s">
        <v>0</v>
      </c>
      <c r="B2" s="77"/>
      <c r="C2" s="77"/>
      <c r="D2" s="77"/>
      <c r="E2" s="77"/>
    </row>
    <row r="3" spans="1:5" ht="15.75">
      <c r="A3" s="77" t="s">
        <v>145</v>
      </c>
      <c r="B3" s="77"/>
      <c r="C3" s="77"/>
      <c r="D3" s="77"/>
      <c r="E3" s="77"/>
    </row>
    <row r="4" spans="1:5" ht="15" customHeight="1">
      <c r="A4" s="88" t="s">
        <v>153</v>
      </c>
      <c r="B4" s="88"/>
      <c r="C4" s="88"/>
      <c r="D4" s="88"/>
      <c r="E4" s="88"/>
    </row>
    <row r="5" spans="1:5">
      <c r="A5" s="88" t="s">
        <v>146</v>
      </c>
      <c r="B5" s="88"/>
      <c r="C5" s="88"/>
      <c r="D5" s="88"/>
      <c r="E5" s="88"/>
    </row>
    <row r="6" spans="1:5">
      <c r="A6" s="88" t="s">
        <v>131</v>
      </c>
      <c r="B6" s="88"/>
      <c r="C6" s="88"/>
      <c r="D6" s="88"/>
      <c r="E6" s="88"/>
    </row>
    <row r="7" spans="1:5">
      <c r="A7" s="95"/>
      <c r="B7" s="95"/>
      <c r="C7" s="95"/>
      <c r="D7" s="95"/>
      <c r="E7" s="95"/>
    </row>
    <row r="8" spans="1:5" ht="15.75">
      <c r="A8" s="78" t="s">
        <v>1</v>
      </c>
      <c r="B8" s="78"/>
      <c r="C8" s="78"/>
      <c r="D8" s="78"/>
      <c r="E8" s="78"/>
    </row>
    <row r="9" spans="1:5">
      <c r="A9" s="3" t="s">
        <v>2</v>
      </c>
      <c r="B9" s="88" t="s">
        <v>3</v>
      </c>
      <c r="C9" s="88"/>
      <c r="D9" s="103"/>
      <c r="E9" s="103"/>
    </row>
    <row r="10" spans="1:5">
      <c r="A10" s="3" t="s">
        <v>4</v>
      </c>
      <c r="B10" s="88" t="s">
        <v>147</v>
      </c>
      <c r="C10" s="88"/>
      <c r="D10" s="97" t="s">
        <v>6</v>
      </c>
      <c r="E10" s="97"/>
    </row>
    <row r="11" spans="1:5">
      <c r="A11" s="3" t="s">
        <v>7</v>
      </c>
      <c r="B11" s="88" t="s">
        <v>148</v>
      </c>
      <c r="C11" s="88"/>
      <c r="D11" s="95" t="s">
        <v>149</v>
      </c>
      <c r="E11" s="95"/>
    </row>
    <row r="12" spans="1:5">
      <c r="A12" s="3" t="s">
        <v>10</v>
      </c>
      <c r="B12" s="88" t="s">
        <v>11</v>
      </c>
      <c r="C12" s="88"/>
      <c r="D12" s="103"/>
      <c r="E12" s="103"/>
    </row>
    <row r="13" spans="1:5" ht="31.5">
      <c r="A13" s="4" t="s">
        <v>12</v>
      </c>
      <c r="B13" s="4" t="s">
        <v>13</v>
      </c>
      <c r="C13" s="85" t="s">
        <v>14</v>
      </c>
      <c r="D13" s="85"/>
      <c r="E13" s="4" t="s">
        <v>15</v>
      </c>
    </row>
    <row r="14" spans="1:5">
      <c r="A14" s="3">
        <v>1</v>
      </c>
      <c r="B14" s="3" t="s">
        <v>16</v>
      </c>
      <c r="C14" s="95" t="s">
        <v>132</v>
      </c>
      <c r="D14" s="95"/>
      <c r="E14" s="5" t="s">
        <v>135</v>
      </c>
    </row>
    <row r="15" spans="1:5" ht="15.75">
      <c r="A15" s="96" t="s">
        <v>17</v>
      </c>
      <c r="B15" s="96"/>
      <c r="C15" s="96"/>
      <c r="D15" s="96"/>
      <c r="E15" s="96"/>
    </row>
    <row r="16" spans="1:5" ht="15.75">
      <c r="A16" s="78" t="s">
        <v>18</v>
      </c>
      <c r="B16" s="78"/>
      <c r="C16" s="78"/>
      <c r="D16" s="78"/>
      <c r="E16" s="78"/>
    </row>
    <row r="17" spans="1:5">
      <c r="A17" s="3">
        <v>1</v>
      </c>
      <c r="B17" s="88" t="s">
        <v>19</v>
      </c>
      <c r="C17" s="88"/>
      <c r="D17" s="95" t="s">
        <v>16</v>
      </c>
      <c r="E17" s="95"/>
    </row>
    <row r="18" spans="1:5">
      <c r="A18" s="3">
        <v>2</v>
      </c>
      <c r="B18" s="88" t="s">
        <v>20</v>
      </c>
      <c r="C18" s="88"/>
      <c r="D18" s="95">
        <v>5174</v>
      </c>
      <c r="E18" s="95"/>
    </row>
    <row r="19" spans="1:5">
      <c r="A19" s="3">
        <v>3</v>
      </c>
      <c r="B19" s="88" t="s">
        <v>21</v>
      </c>
      <c r="C19" s="88"/>
      <c r="D19" s="105">
        <v>1582.27</v>
      </c>
      <c r="E19" s="105"/>
    </row>
    <row r="20" spans="1:5">
      <c r="A20" s="3">
        <v>4</v>
      </c>
      <c r="B20" s="88" t="s">
        <v>22</v>
      </c>
      <c r="C20" s="88"/>
      <c r="D20" s="95" t="s">
        <v>16</v>
      </c>
      <c r="E20" s="95"/>
    </row>
    <row r="21" spans="1:5">
      <c r="A21" s="3">
        <v>5</v>
      </c>
      <c r="B21" s="88" t="s">
        <v>23</v>
      </c>
      <c r="C21" s="88"/>
      <c r="D21" s="106" t="s">
        <v>24</v>
      </c>
      <c r="E21" s="106"/>
    </row>
    <row r="22" spans="1:5">
      <c r="A22" s="47"/>
      <c r="B22" s="48"/>
      <c r="C22" s="48"/>
      <c r="D22" s="49"/>
      <c r="E22" s="49"/>
    </row>
    <row r="23" spans="1:5">
      <c r="A23" s="104"/>
      <c r="B23" s="104"/>
      <c r="C23" s="104"/>
      <c r="D23" s="104"/>
      <c r="E23" s="104"/>
    </row>
    <row r="24" spans="1:5" ht="15.75">
      <c r="A24" s="77" t="s">
        <v>25</v>
      </c>
      <c r="B24" s="77"/>
      <c r="C24" s="77"/>
      <c r="D24" s="77"/>
      <c r="E24" s="77"/>
    </row>
    <row r="25" spans="1:5" ht="15.75">
      <c r="A25" s="4">
        <v>1</v>
      </c>
      <c r="B25" s="78" t="s">
        <v>26</v>
      </c>
      <c r="C25" s="78"/>
      <c r="D25" s="8" t="s">
        <v>27</v>
      </c>
      <c r="E25" s="8" t="s">
        <v>28</v>
      </c>
    </row>
    <row r="26" spans="1:5">
      <c r="A26" s="3" t="s">
        <v>2</v>
      </c>
      <c r="B26" s="79" t="s">
        <v>29</v>
      </c>
      <c r="C26" s="79"/>
      <c r="D26" s="9"/>
      <c r="E26" s="10">
        <f>D19</f>
        <v>1582.27</v>
      </c>
    </row>
    <row r="27" spans="1:5">
      <c r="A27" s="3" t="s">
        <v>4</v>
      </c>
      <c r="B27" s="79" t="s">
        <v>30</v>
      </c>
      <c r="C27" s="79"/>
      <c r="D27" s="11">
        <v>0</v>
      </c>
      <c r="E27" s="10">
        <f>E26*D27</f>
        <v>0</v>
      </c>
    </row>
    <row r="28" spans="1:5">
      <c r="A28" s="3" t="s">
        <v>7</v>
      </c>
      <c r="B28" s="79" t="s">
        <v>31</v>
      </c>
      <c r="C28" s="79"/>
      <c r="D28" s="11">
        <v>0</v>
      </c>
      <c r="E28" s="10">
        <f>D28*E26</f>
        <v>0</v>
      </c>
    </row>
    <row r="29" spans="1:5">
      <c r="A29" s="3" t="s">
        <v>10</v>
      </c>
      <c r="B29" s="79" t="s">
        <v>32</v>
      </c>
      <c r="C29" s="79"/>
      <c r="D29" s="50">
        <v>0.2</v>
      </c>
      <c r="E29" s="10">
        <f>D29*E26*(4/8)</f>
        <v>158.227</v>
      </c>
    </row>
    <row r="30" spans="1:5">
      <c r="A30" s="3" t="s">
        <v>33</v>
      </c>
      <c r="B30" s="107" t="s">
        <v>150</v>
      </c>
      <c r="C30" s="107"/>
      <c r="D30" s="50"/>
      <c r="E30" s="51"/>
    </row>
    <row r="31" spans="1:5">
      <c r="A31" s="3" t="s">
        <v>35</v>
      </c>
      <c r="B31" s="107" t="s">
        <v>151</v>
      </c>
      <c r="C31" s="107"/>
      <c r="D31" s="50"/>
      <c r="E31" s="51"/>
    </row>
    <row r="32" spans="1:5" s="60" customFormat="1" ht="15.75">
      <c r="A32" s="75" t="s">
        <v>37</v>
      </c>
      <c r="B32" s="75"/>
      <c r="C32" s="75"/>
      <c r="D32" s="75"/>
      <c r="E32" s="12">
        <f>SUM(E26:E30)</f>
        <v>1740.4970000000001</v>
      </c>
    </row>
    <row r="33" spans="1:5" s="60" customFormat="1" ht="15.75">
      <c r="A33" s="14"/>
      <c r="B33" s="14"/>
      <c r="C33" s="14"/>
      <c r="D33" s="14"/>
      <c r="E33" s="15"/>
    </row>
    <row r="34" spans="1:5" s="60" customFormat="1" ht="15.75">
      <c r="A34" s="14"/>
      <c r="B34" s="14"/>
      <c r="C34" s="14"/>
      <c r="D34" s="14"/>
      <c r="E34" s="15"/>
    </row>
    <row r="35" spans="1:5" s="60" customFormat="1" ht="15.75">
      <c r="A35" s="77" t="s">
        <v>38</v>
      </c>
      <c r="B35" s="77"/>
      <c r="C35" s="77"/>
      <c r="D35" s="77"/>
      <c r="E35" s="77"/>
    </row>
    <row r="36" spans="1:5" s="60" customFormat="1" ht="15.75">
      <c r="A36" s="85" t="s">
        <v>39</v>
      </c>
      <c r="B36" s="85"/>
      <c r="C36" s="85"/>
      <c r="D36" s="85"/>
      <c r="E36" s="85"/>
    </row>
    <row r="37" spans="1:5" s="60" customFormat="1" ht="15.75">
      <c r="A37" s="4" t="s">
        <v>40</v>
      </c>
      <c r="B37" s="85" t="s">
        <v>41</v>
      </c>
      <c r="C37" s="85"/>
      <c r="D37" s="4" t="s">
        <v>27</v>
      </c>
      <c r="E37" s="4" t="s">
        <v>28</v>
      </c>
    </row>
    <row r="38" spans="1:5" s="60" customFormat="1" ht="15.75">
      <c r="A38" s="3" t="s">
        <v>2</v>
      </c>
      <c r="B38" s="88" t="s">
        <v>42</v>
      </c>
      <c r="C38" s="88"/>
      <c r="D38" s="16">
        <v>8.3299999999999999E-2</v>
      </c>
      <c r="E38" s="17">
        <f>D38*E32</f>
        <v>144.98340010000001</v>
      </c>
    </row>
    <row r="39" spans="1:5" s="60" customFormat="1" ht="15.75">
      <c r="A39" s="3" t="s">
        <v>4</v>
      </c>
      <c r="B39" s="80" t="s">
        <v>43</v>
      </c>
      <c r="C39" s="82"/>
      <c r="D39" s="16">
        <v>0.1111</v>
      </c>
      <c r="E39" s="17">
        <f>D39*E32</f>
        <v>193.36921670000001</v>
      </c>
    </row>
    <row r="40" spans="1:5" s="60" customFormat="1" ht="15.75">
      <c r="A40" s="83" t="s">
        <v>44</v>
      </c>
      <c r="B40" s="83"/>
      <c r="C40" s="83"/>
      <c r="D40" s="19">
        <f>D38+D39</f>
        <v>0.19440000000000002</v>
      </c>
      <c r="E40" s="20">
        <f>SUM(E38:E39)</f>
        <v>338.35261680000002</v>
      </c>
    </row>
    <row r="41" spans="1:5" s="60" customFormat="1" ht="15.75">
      <c r="A41" s="85" t="s">
        <v>45</v>
      </c>
      <c r="B41" s="85"/>
      <c r="C41" s="85"/>
      <c r="D41" s="85"/>
      <c r="E41" s="85"/>
    </row>
    <row r="42" spans="1:5" s="60" customFormat="1" ht="15.75">
      <c r="A42" s="4" t="s">
        <v>46</v>
      </c>
      <c r="B42" s="78" t="s">
        <v>47</v>
      </c>
      <c r="C42" s="78"/>
      <c r="D42" s="8" t="s">
        <v>27</v>
      </c>
      <c r="E42" s="8" t="s">
        <v>28</v>
      </c>
    </row>
    <row r="43" spans="1:5" s="60" customFormat="1" ht="15.75">
      <c r="A43" s="3" t="s">
        <v>2</v>
      </c>
      <c r="B43" s="88" t="s">
        <v>48</v>
      </c>
      <c r="C43" s="88"/>
      <c r="D43" s="16">
        <v>0.2</v>
      </c>
      <c r="E43" s="21">
        <f t="shared" ref="E43:E50" si="0">($E$32+$E$40)*D43</f>
        <v>415.76992336000006</v>
      </c>
    </row>
    <row r="44" spans="1:5" s="60" customFormat="1" ht="15.75">
      <c r="A44" s="3" t="s">
        <v>4</v>
      </c>
      <c r="B44" s="88" t="s">
        <v>49</v>
      </c>
      <c r="C44" s="88"/>
      <c r="D44" s="16">
        <v>2.5000000000000001E-2</v>
      </c>
      <c r="E44" s="21">
        <f t="shared" si="0"/>
        <v>51.971240420000008</v>
      </c>
    </row>
    <row r="45" spans="1:5" s="60" customFormat="1" ht="15.75">
      <c r="A45" s="3" t="s">
        <v>7</v>
      </c>
      <c r="B45" s="88" t="s">
        <v>50</v>
      </c>
      <c r="C45" s="88"/>
      <c r="D45" s="16">
        <v>0.03</v>
      </c>
      <c r="E45" s="21">
        <f t="shared" si="0"/>
        <v>62.365488504000005</v>
      </c>
    </row>
    <row r="46" spans="1:5" s="60" customFormat="1" ht="15.75">
      <c r="A46" s="3" t="s">
        <v>10</v>
      </c>
      <c r="B46" s="88" t="s">
        <v>51</v>
      </c>
      <c r="C46" s="88"/>
      <c r="D46" s="16">
        <v>1.4999999999999999E-2</v>
      </c>
      <c r="E46" s="21">
        <f t="shared" si="0"/>
        <v>31.182744252000003</v>
      </c>
    </row>
    <row r="47" spans="1:5" s="60" customFormat="1" ht="15.75">
      <c r="A47" s="3" t="s">
        <v>33</v>
      </c>
      <c r="B47" s="88" t="s">
        <v>52</v>
      </c>
      <c r="C47" s="88"/>
      <c r="D47" s="16">
        <v>0.01</v>
      </c>
      <c r="E47" s="21">
        <f t="shared" si="0"/>
        <v>20.788496168000002</v>
      </c>
    </row>
    <row r="48" spans="1:5" s="60" customFormat="1" ht="15.75">
      <c r="A48" s="3" t="s">
        <v>35</v>
      </c>
      <c r="B48" s="88" t="s">
        <v>53</v>
      </c>
      <c r="C48" s="88"/>
      <c r="D48" s="16">
        <v>6.0000000000000001E-3</v>
      </c>
      <c r="E48" s="21">
        <f t="shared" si="0"/>
        <v>12.4730977008</v>
      </c>
    </row>
    <row r="49" spans="1:5" s="60" customFormat="1" ht="15.75">
      <c r="A49" s="3" t="s">
        <v>54</v>
      </c>
      <c r="B49" s="88" t="s">
        <v>55</v>
      </c>
      <c r="C49" s="88"/>
      <c r="D49" s="16">
        <v>2E-3</v>
      </c>
      <c r="E49" s="21">
        <f t="shared" si="0"/>
        <v>4.1576992336000007</v>
      </c>
    </row>
    <row r="50" spans="1:5" s="60" customFormat="1" ht="15.75">
      <c r="A50" s="3" t="s">
        <v>56</v>
      </c>
      <c r="B50" s="88" t="s">
        <v>57</v>
      </c>
      <c r="C50" s="88"/>
      <c r="D50" s="16">
        <v>0.08</v>
      </c>
      <c r="E50" s="21">
        <f t="shared" si="0"/>
        <v>166.30796934400001</v>
      </c>
    </row>
    <row r="51" spans="1:5" s="60" customFormat="1" ht="15.75">
      <c r="A51" s="75" t="s">
        <v>58</v>
      </c>
      <c r="B51" s="75"/>
      <c r="C51" s="75"/>
      <c r="D51" s="22">
        <f>SUM(D43:D50)</f>
        <v>0.36800000000000005</v>
      </c>
      <c r="E51" s="23">
        <f>SUM(E43:E50)</f>
        <v>765.01665898240026</v>
      </c>
    </row>
    <row r="52" spans="1:5" s="60" customFormat="1" ht="15.75">
      <c r="A52" s="85" t="s">
        <v>59</v>
      </c>
      <c r="B52" s="85"/>
      <c r="C52" s="85"/>
      <c r="D52" s="85"/>
      <c r="E52" s="85"/>
    </row>
    <row r="53" spans="1:5" s="61" customFormat="1" ht="15.75">
      <c r="A53" s="4" t="s">
        <v>60</v>
      </c>
      <c r="B53" s="85" t="s">
        <v>61</v>
      </c>
      <c r="C53" s="85"/>
      <c r="D53" s="4"/>
      <c r="E53" s="4" t="s">
        <v>28</v>
      </c>
    </row>
    <row r="54" spans="1:5" s="61" customFormat="1">
      <c r="A54" s="3" t="s">
        <v>2</v>
      </c>
      <c r="B54" s="80" t="s">
        <v>62</v>
      </c>
      <c r="C54" s="81"/>
      <c r="D54" s="82"/>
      <c r="E54" s="21">
        <f>(4.9*22*2)-(E26*0.06)</f>
        <v>120.66380000000002</v>
      </c>
    </row>
    <row r="55" spans="1:5" s="61" customFormat="1">
      <c r="A55" s="3" t="s">
        <v>4</v>
      </c>
      <c r="B55" s="80" t="s">
        <v>63</v>
      </c>
      <c r="C55" s="81"/>
      <c r="D55" s="82"/>
      <c r="E55" s="21">
        <f>(20.18*22*1)-((20.18*22*1)*0.19)</f>
        <v>359.60759999999999</v>
      </c>
    </row>
    <row r="56" spans="1:5" s="61" customFormat="1">
      <c r="A56" s="3" t="s">
        <v>7</v>
      </c>
      <c r="B56" s="88" t="s">
        <v>64</v>
      </c>
      <c r="C56" s="88"/>
      <c r="D56" s="88"/>
      <c r="E56" s="21">
        <v>15.62</v>
      </c>
    </row>
    <row r="57" spans="1:5" s="61" customFormat="1">
      <c r="A57" s="3" t="s">
        <v>10</v>
      </c>
      <c r="B57" s="80" t="s">
        <v>65</v>
      </c>
      <c r="C57" s="81"/>
      <c r="D57" s="82"/>
      <c r="E57" s="21">
        <v>10</v>
      </c>
    </row>
    <row r="58" spans="1:5" s="61" customFormat="1">
      <c r="A58" s="3" t="s">
        <v>33</v>
      </c>
      <c r="B58" s="88" t="s">
        <v>66</v>
      </c>
      <c r="C58" s="88"/>
      <c r="D58" s="88"/>
      <c r="E58" s="21">
        <v>0</v>
      </c>
    </row>
    <row r="59" spans="1:5" s="61" customFormat="1">
      <c r="A59" s="3" t="s">
        <v>35</v>
      </c>
      <c r="B59" s="80" t="s">
        <v>67</v>
      </c>
      <c r="C59" s="81"/>
      <c r="D59" s="82"/>
      <c r="E59" s="21">
        <v>0</v>
      </c>
    </row>
    <row r="60" spans="1:5" s="60" customFormat="1" ht="15.75">
      <c r="A60" s="75" t="s">
        <v>68</v>
      </c>
      <c r="B60" s="75"/>
      <c r="C60" s="75"/>
      <c r="D60" s="75"/>
      <c r="E60" s="12">
        <f>SUM(E54:E59)</f>
        <v>505.89140000000003</v>
      </c>
    </row>
    <row r="61" spans="1:5" s="60" customFormat="1" ht="15.75">
      <c r="A61" s="85" t="s">
        <v>138</v>
      </c>
      <c r="B61" s="85"/>
      <c r="C61" s="85"/>
      <c r="D61" s="85"/>
      <c r="E61" s="85"/>
    </row>
    <row r="62" spans="1:5" s="60" customFormat="1" ht="15.75">
      <c r="A62" s="26" t="s">
        <v>2</v>
      </c>
      <c r="B62" s="88" t="s">
        <v>69</v>
      </c>
      <c r="C62" s="88"/>
      <c r="D62" s="3"/>
      <c r="E62" s="10">
        <f>E32/220*1.5*15*0.5*D62</f>
        <v>0</v>
      </c>
    </row>
    <row r="63" spans="1:5" s="60" customFormat="1" ht="15.75">
      <c r="A63" s="27"/>
      <c r="B63" s="75" t="s">
        <v>70</v>
      </c>
      <c r="C63" s="75"/>
      <c r="D63" s="27"/>
      <c r="E63" s="12">
        <f>E62</f>
        <v>0</v>
      </c>
    </row>
    <row r="64" spans="1:5" s="60" customFormat="1" ht="15.75">
      <c r="A64" s="85" t="s">
        <v>71</v>
      </c>
      <c r="B64" s="85"/>
      <c r="C64" s="85"/>
      <c r="D64" s="85"/>
      <c r="E64" s="85"/>
    </row>
    <row r="65" spans="1:5" s="60" customFormat="1" ht="15.75">
      <c r="A65" s="4"/>
      <c r="B65" s="85" t="s">
        <v>139</v>
      </c>
      <c r="C65" s="85"/>
      <c r="D65" s="4" t="s">
        <v>27</v>
      </c>
      <c r="E65" s="4" t="s">
        <v>28</v>
      </c>
    </row>
    <row r="66" spans="1:5" s="60" customFormat="1" ht="15.75">
      <c r="A66" s="3" t="s">
        <v>40</v>
      </c>
      <c r="B66" s="79" t="s">
        <v>72</v>
      </c>
      <c r="C66" s="79"/>
      <c r="D66" s="28">
        <f>D40</f>
        <v>0.19440000000000002</v>
      </c>
      <c r="E66" s="10">
        <f>E40</f>
        <v>338.35261680000002</v>
      </c>
    </row>
    <row r="67" spans="1:5" s="60" customFormat="1" ht="15.75">
      <c r="A67" s="3" t="s">
        <v>46</v>
      </c>
      <c r="B67" s="79" t="s">
        <v>73</v>
      </c>
      <c r="C67" s="79"/>
      <c r="D67" s="28">
        <f>D51</f>
        <v>0.36800000000000005</v>
      </c>
      <c r="E67" s="10">
        <f>E51</f>
        <v>765.01665898240026</v>
      </c>
    </row>
    <row r="68" spans="1:5" s="60" customFormat="1" ht="15.75">
      <c r="A68" s="3" t="s">
        <v>60</v>
      </c>
      <c r="B68" s="79" t="s">
        <v>74</v>
      </c>
      <c r="C68" s="79"/>
      <c r="D68" s="28">
        <v>0</v>
      </c>
      <c r="E68" s="10">
        <f>E60</f>
        <v>505.89140000000003</v>
      </c>
    </row>
    <row r="69" spans="1:5" s="60" customFormat="1" ht="15.75">
      <c r="A69" s="3" t="s">
        <v>75</v>
      </c>
      <c r="B69" s="79" t="s">
        <v>76</v>
      </c>
      <c r="C69" s="79"/>
      <c r="D69" s="28">
        <v>0</v>
      </c>
      <c r="E69" s="10">
        <f>E63</f>
        <v>0</v>
      </c>
    </row>
    <row r="70" spans="1:5" s="60" customFormat="1" ht="15.75">
      <c r="A70" s="83" t="s">
        <v>77</v>
      </c>
      <c r="B70" s="83"/>
      <c r="C70" s="83"/>
      <c r="D70" s="52">
        <f>SUM(D66:D69)</f>
        <v>0.56240000000000001</v>
      </c>
      <c r="E70" s="12">
        <f>SUM(E66:E69)</f>
        <v>1609.2606757824003</v>
      </c>
    </row>
    <row r="71" spans="1:5" s="60" customFormat="1" ht="15.75">
      <c r="A71" s="30"/>
      <c r="B71" s="30"/>
      <c r="C71" s="30"/>
      <c r="D71" s="53"/>
      <c r="E71" s="15"/>
    </row>
    <row r="72" spans="1:5" s="60" customFormat="1" ht="15.75">
      <c r="A72" s="30"/>
      <c r="B72" s="30"/>
      <c r="C72" s="30"/>
      <c r="D72" s="53"/>
      <c r="E72" s="15"/>
    </row>
    <row r="73" spans="1:5" s="60" customFormat="1" ht="15.75">
      <c r="A73" s="77" t="s">
        <v>78</v>
      </c>
      <c r="B73" s="77"/>
      <c r="C73" s="77"/>
      <c r="D73" s="77"/>
      <c r="E73" s="77"/>
    </row>
    <row r="74" spans="1:5" s="60" customFormat="1" ht="15.75">
      <c r="A74" s="4">
        <v>3</v>
      </c>
      <c r="B74" s="85" t="s">
        <v>79</v>
      </c>
      <c r="C74" s="85"/>
      <c r="D74" s="4" t="s">
        <v>27</v>
      </c>
      <c r="E74" s="4" t="s">
        <v>28</v>
      </c>
    </row>
    <row r="75" spans="1:5" s="60" customFormat="1" ht="15.75">
      <c r="A75" s="3" t="s">
        <v>2</v>
      </c>
      <c r="B75" s="79" t="s">
        <v>80</v>
      </c>
      <c r="C75" s="79"/>
      <c r="D75" s="32">
        <f>0.05/12</f>
        <v>4.1666666666666666E-3</v>
      </c>
      <c r="E75" s="10">
        <f t="shared" ref="E75:E80" si="1">D75*$E$32</f>
        <v>7.2520708333333337</v>
      </c>
    </row>
    <row r="76" spans="1:5" s="60" customFormat="1" ht="15.75">
      <c r="A76" s="3" t="s">
        <v>4</v>
      </c>
      <c r="B76" s="79" t="s">
        <v>81</v>
      </c>
      <c r="C76" s="79"/>
      <c r="D76" s="32">
        <f>D75*D50</f>
        <v>3.3333333333333332E-4</v>
      </c>
      <c r="E76" s="10">
        <f t="shared" si="1"/>
        <v>0.58016566666666669</v>
      </c>
    </row>
    <row r="77" spans="1:5" s="60" customFormat="1" ht="15.75">
      <c r="A77" s="3" t="s">
        <v>7</v>
      </c>
      <c r="B77" s="79" t="s">
        <v>82</v>
      </c>
      <c r="C77" s="79"/>
      <c r="D77" s="32">
        <v>3.2000000000000001E-2</v>
      </c>
      <c r="E77" s="10">
        <f t="shared" si="1"/>
        <v>55.695904000000006</v>
      </c>
    </row>
    <row r="78" spans="1:5" s="60" customFormat="1" ht="15.75">
      <c r="A78" s="3" t="s">
        <v>10</v>
      </c>
      <c r="B78" s="79" t="s">
        <v>83</v>
      </c>
      <c r="C78" s="79"/>
      <c r="D78" s="32">
        <f>7/30/12</f>
        <v>1.9444444444444445E-2</v>
      </c>
      <c r="E78" s="10">
        <f t="shared" si="1"/>
        <v>33.842997222222223</v>
      </c>
    </row>
    <row r="79" spans="1:5" s="60" customFormat="1" ht="15.75">
      <c r="A79" s="3" t="s">
        <v>33</v>
      </c>
      <c r="B79" s="79" t="s">
        <v>84</v>
      </c>
      <c r="C79" s="79"/>
      <c r="D79" s="32">
        <f>D78*D51</f>
        <v>7.1555555555555565E-3</v>
      </c>
      <c r="E79" s="10">
        <f t="shared" si="1"/>
        <v>12.45422297777778</v>
      </c>
    </row>
    <row r="80" spans="1:5" s="60" customFormat="1" ht="15.75">
      <c r="A80" s="3" t="s">
        <v>35</v>
      </c>
      <c r="B80" s="79" t="s">
        <v>85</v>
      </c>
      <c r="C80" s="79"/>
      <c r="D80" s="32">
        <v>8.0000000000000002E-3</v>
      </c>
      <c r="E80" s="10">
        <f t="shared" si="1"/>
        <v>13.923976000000001</v>
      </c>
    </row>
    <row r="81" spans="1:5" s="60" customFormat="1" ht="15.75">
      <c r="A81" s="83" t="s">
        <v>86</v>
      </c>
      <c r="B81" s="83"/>
      <c r="C81" s="83"/>
      <c r="D81" s="52">
        <f>SUM(D75:D80)</f>
        <v>7.1099999999999997E-2</v>
      </c>
      <c r="E81" s="12">
        <f>SUM(E75:E80)</f>
        <v>123.7493367</v>
      </c>
    </row>
    <row r="82" spans="1:5" s="60" customFormat="1" ht="15.75">
      <c r="A82" s="30"/>
      <c r="B82" s="30"/>
      <c r="C82" s="30"/>
      <c r="D82" s="53"/>
      <c r="E82" s="15"/>
    </row>
    <row r="83" spans="1:5" s="60" customFormat="1" ht="15.75">
      <c r="A83" s="30"/>
      <c r="B83" s="30"/>
      <c r="C83" s="30"/>
      <c r="D83" s="53"/>
      <c r="E83" s="15"/>
    </row>
    <row r="84" spans="1:5" s="60" customFormat="1" ht="15.75">
      <c r="A84" s="77" t="s">
        <v>87</v>
      </c>
      <c r="B84" s="77"/>
      <c r="C84" s="77"/>
      <c r="D84" s="77"/>
      <c r="E84" s="77"/>
    </row>
    <row r="85" spans="1:5" s="60" customFormat="1" ht="15.75">
      <c r="A85" s="85" t="s">
        <v>88</v>
      </c>
      <c r="B85" s="85"/>
      <c r="C85" s="85"/>
      <c r="D85" s="85"/>
      <c r="E85" s="85"/>
    </row>
    <row r="86" spans="1:5" s="60" customFormat="1" ht="15.75">
      <c r="A86" s="4" t="s">
        <v>89</v>
      </c>
      <c r="B86" s="85" t="s">
        <v>90</v>
      </c>
      <c r="C86" s="85"/>
      <c r="D86" s="4" t="s">
        <v>27</v>
      </c>
      <c r="E86" s="4" t="s">
        <v>28</v>
      </c>
    </row>
    <row r="87" spans="1:5" s="60" customFormat="1" ht="15.75">
      <c r="A87" s="3" t="s">
        <v>2</v>
      </c>
      <c r="B87" s="88" t="s">
        <v>91</v>
      </c>
      <c r="C87" s="88"/>
      <c r="D87" s="32">
        <v>9.2999999999999992E-3</v>
      </c>
      <c r="E87" s="10">
        <f t="shared" ref="E87:E92" si="2">D87*$E$32</f>
        <v>16.186622100000001</v>
      </c>
    </row>
    <row r="88" spans="1:5" s="60" customFormat="1" ht="15.75">
      <c r="A88" s="3" t="s">
        <v>4</v>
      </c>
      <c r="B88" s="88" t="s">
        <v>90</v>
      </c>
      <c r="C88" s="88"/>
      <c r="D88" s="32">
        <v>2.8E-3</v>
      </c>
      <c r="E88" s="10">
        <f t="shared" si="2"/>
        <v>4.8733915999999997</v>
      </c>
    </row>
    <row r="89" spans="1:5" s="60" customFormat="1" ht="15.75">
      <c r="A89" s="3" t="s">
        <v>7</v>
      </c>
      <c r="B89" s="88" t="s">
        <v>92</v>
      </c>
      <c r="C89" s="88"/>
      <c r="D89" s="32">
        <v>8.0000000000000004E-4</v>
      </c>
      <c r="E89" s="10">
        <f t="shared" si="2"/>
        <v>1.3923976</v>
      </c>
    </row>
    <row r="90" spans="1:5" s="60" customFormat="1" ht="15.75">
      <c r="A90" s="3" t="s">
        <v>10</v>
      </c>
      <c r="B90" s="88" t="s">
        <v>93</v>
      </c>
      <c r="C90" s="88"/>
      <c r="D90" s="32">
        <v>2.9999999999999997E-4</v>
      </c>
      <c r="E90" s="10">
        <f t="shared" si="2"/>
        <v>0.52214909999999992</v>
      </c>
    </row>
    <row r="91" spans="1:5" s="60" customFormat="1" ht="15.75">
      <c r="A91" s="3" t="s">
        <v>33</v>
      </c>
      <c r="B91" s="88" t="s">
        <v>94</v>
      </c>
      <c r="C91" s="88"/>
      <c r="D91" s="32">
        <v>5.9999999999999995E-4</v>
      </c>
      <c r="E91" s="10">
        <f t="shared" si="2"/>
        <v>1.0442981999999998</v>
      </c>
    </row>
    <row r="92" spans="1:5" s="60" customFormat="1" ht="15.75">
      <c r="A92" s="3" t="s">
        <v>35</v>
      </c>
      <c r="B92" s="79" t="s">
        <v>67</v>
      </c>
      <c r="C92" s="79"/>
      <c r="D92" s="32">
        <v>0</v>
      </c>
      <c r="E92" s="10">
        <f t="shared" si="2"/>
        <v>0</v>
      </c>
    </row>
    <row r="93" spans="1:5" s="60" customFormat="1" ht="15.75">
      <c r="A93" s="75" t="s">
        <v>95</v>
      </c>
      <c r="B93" s="75"/>
      <c r="C93" s="75"/>
      <c r="D93" s="33">
        <f>SUM(D87:D92)</f>
        <v>1.38E-2</v>
      </c>
      <c r="E93" s="12">
        <f>SUM(E87:E92)</f>
        <v>24.018858599999998</v>
      </c>
    </row>
    <row r="94" spans="1:5" s="60" customFormat="1" ht="15.75">
      <c r="A94" s="85" t="s">
        <v>96</v>
      </c>
      <c r="B94" s="85"/>
      <c r="C94" s="85"/>
      <c r="D94" s="85"/>
      <c r="E94" s="85"/>
    </row>
    <row r="95" spans="1:5" s="60" customFormat="1" ht="15.75">
      <c r="A95" s="4" t="s">
        <v>97</v>
      </c>
      <c r="B95" s="85" t="s">
        <v>98</v>
      </c>
      <c r="C95" s="85"/>
      <c r="D95" s="4" t="s">
        <v>27</v>
      </c>
      <c r="E95" s="4" t="s">
        <v>28</v>
      </c>
    </row>
    <row r="96" spans="1:5">
      <c r="A96" s="3" t="s">
        <v>2</v>
      </c>
      <c r="B96" s="88" t="s">
        <v>99</v>
      </c>
      <c r="C96" s="88"/>
      <c r="D96" s="34">
        <v>0</v>
      </c>
      <c r="E96" s="10">
        <f>(E32+E70+E81)/220*1*15*D96</f>
        <v>0</v>
      </c>
    </row>
    <row r="97" spans="1:5" ht="15.75">
      <c r="A97" s="83" t="s">
        <v>100</v>
      </c>
      <c r="B97" s="83"/>
      <c r="C97" s="83"/>
      <c r="D97" s="83"/>
      <c r="E97" s="12">
        <f>E96</f>
        <v>0</v>
      </c>
    </row>
    <row r="98" spans="1:5" ht="15.75">
      <c r="A98" s="85" t="s">
        <v>101</v>
      </c>
      <c r="B98" s="85"/>
      <c r="C98" s="85"/>
      <c r="D98" s="85"/>
      <c r="E98" s="85"/>
    </row>
    <row r="99" spans="1:5" ht="15.75">
      <c r="A99" s="4"/>
      <c r="B99" s="85" t="s">
        <v>102</v>
      </c>
      <c r="C99" s="85"/>
      <c r="D99" s="4" t="s">
        <v>27</v>
      </c>
      <c r="E99" s="4" t="s">
        <v>28</v>
      </c>
    </row>
    <row r="100" spans="1:5">
      <c r="A100" s="3" t="s">
        <v>89</v>
      </c>
      <c r="B100" s="79" t="s">
        <v>90</v>
      </c>
      <c r="C100" s="79"/>
      <c r="D100" s="28">
        <f>D93</f>
        <v>1.38E-2</v>
      </c>
      <c r="E100" s="10">
        <f>E93</f>
        <v>24.018858599999998</v>
      </c>
    </row>
    <row r="101" spans="1:5">
      <c r="A101" s="3" t="s">
        <v>97</v>
      </c>
      <c r="B101" s="79" t="s">
        <v>98</v>
      </c>
      <c r="C101" s="79"/>
      <c r="D101" s="16">
        <v>0</v>
      </c>
      <c r="E101" s="10">
        <f>E97</f>
        <v>0</v>
      </c>
    </row>
    <row r="102" spans="1:5" ht="15.75">
      <c r="A102" s="83" t="s">
        <v>103</v>
      </c>
      <c r="B102" s="83"/>
      <c r="C102" s="83"/>
      <c r="D102" s="52">
        <f>SUM(D100:D101)</f>
        <v>1.38E-2</v>
      </c>
      <c r="E102" s="12">
        <f>E100+E101</f>
        <v>24.018858599999998</v>
      </c>
    </row>
    <row r="103" spans="1:5" ht="15.75">
      <c r="A103" s="35"/>
      <c r="B103" s="30"/>
      <c r="C103" s="30"/>
      <c r="D103" s="53"/>
      <c r="E103" s="15"/>
    </row>
    <row r="104" spans="1:5" ht="15.75">
      <c r="A104" s="35"/>
      <c r="B104" s="30"/>
      <c r="C104" s="30"/>
      <c r="D104" s="53"/>
      <c r="E104" s="15"/>
    </row>
    <row r="105" spans="1:5" ht="15.75">
      <c r="A105" s="77" t="s">
        <v>104</v>
      </c>
      <c r="B105" s="77"/>
      <c r="C105" s="77"/>
      <c r="D105" s="77"/>
      <c r="E105" s="77"/>
    </row>
    <row r="106" spans="1:5" ht="15.75">
      <c r="A106" s="4">
        <v>5</v>
      </c>
      <c r="B106" s="78" t="s">
        <v>105</v>
      </c>
      <c r="C106" s="78"/>
      <c r="D106" s="78"/>
      <c r="E106" s="8" t="s">
        <v>28</v>
      </c>
    </row>
    <row r="107" spans="1:5">
      <c r="A107" s="3" t="s">
        <v>2</v>
      </c>
      <c r="B107" s="79" t="s">
        <v>106</v>
      </c>
      <c r="C107" s="79"/>
      <c r="D107" s="79"/>
      <c r="E107" s="10">
        <v>30.58</v>
      </c>
    </row>
    <row r="108" spans="1:5">
      <c r="A108" s="3" t="s">
        <v>4</v>
      </c>
      <c r="B108" s="79" t="s">
        <v>107</v>
      </c>
      <c r="C108" s="79"/>
      <c r="D108" s="79"/>
      <c r="E108" s="10">
        <v>0</v>
      </c>
    </row>
    <row r="109" spans="1:5">
      <c r="A109" s="3" t="s">
        <v>7</v>
      </c>
      <c r="B109" s="79" t="s">
        <v>108</v>
      </c>
      <c r="C109" s="79"/>
      <c r="D109" s="79"/>
      <c r="E109" s="10">
        <v>0</v>
      </c>
    </row>
    <row r="110" spans="1:5">
      <c r="A110" s="3" t="s">
        <v>10</v>
      </c>
      <c r="B110" s="79" t="s">
        <v>67</v>
      </c>
      <c r="C110" s="79"/>
      <c r="D110" s="79"/>
      <c r="E110" s="10">
        <v>0</v>
      </c>
    </row>
    <row r="111" spans="1:5" s="60" customFormat="1" ht="15.75">
      <c r="A111" s="83" t="s">
        <v>109</v>
      </c>
      <c r="B111" s="83"/>
      <c r="C111" s="83"/>
      <c r="D111" s="83"/>
      <c r="E111" s="12">
        <f>SUM(E107:E110)</f>
        <v>30.58</v>
      </c>
    </row>
    <row r="112" spans="1:5">
      <c r="E112" s="57">
        <f>D70+D81+D102</f>
        <v>0.64729999999999999</v>
      </c>
    </row>
    <row r="113" spans="1:5">
      <c r="E113" s="57"/>
    </row>
    <row r="114" spans="1:5" ht="15.75">
      <c r="A114" s="77" t="s">
        <v>111</v>
      </c>
      <c r="B114" s="77"/>
      <c r="C114" s="77"/>
      <c r="D114" s="77"/>
      <c r="E114" s="77"/>
    </row>
    <row r="115" spans="1:5" ht="15.75">
      <c r="A115" s="4">
        <v>6</v>
      </c>
      <c r="B115" s="85" t="s">
        <v>112</v>
      </c>
      <c r="C115" s="85"/>
      <c r="D115" s="4" t="s">
        <v>27</v>
      </c>
      <c r="E115" s="4" t="s">
        <v>28</v>
      </c>
    </row>
    <row r="116" spans="1:5">
      <c r="A116" s="3" t="s">
        <v>2</v>
      </c>
      <c r="B116" s="79" t="s">
        <v>113</v>
      </c>
      <c r="C116" s="79"/>
      <c r="D116" s="32">
        <v>0.05</v>
      </c>
      <c r="E116" s="10">
        <f>D116*E133</f>
        <v>176.40529355412002</v>
      </c>
    </row>
    <row r="117" spans="1:5">
      <c r="A117" s="3" t="s">
        <v>4</v>
      </c>
      <c r="B117" s="79" t="s">
        <v>114</v>
      </c>
      <c r="C117" s="79"/>
      <c r="D117" s="32">
        <v>0.1</v>
      </c>
      <c r="E117" s="10">
        <f>(E116+E133)*D117</f>
        <v>370.45111646365206</v>
      </c>
    </row>
    <row r="118" spans="1:5" ht="15.75">
      <c r="A118" s="95" t="s">
        <v>7</v>
      </c>
      <c r="B118" s="87" t="s">
        <v>115</v>
      </c>
      <c r="C118" s="87"/>
      <c r="D118" s="87"/>
      <c r="E118" s="87"/>
    </row>
    <row r="119" spans="1:5">
      <c r="A119" s="95"/>
      <c r="B119" s="79" t="s">
        <v>116</v>
      </c>
      <c r="C119" s="79"/>
      <c r="D119" s="32">
        <v>6.4999999999999997E-3</v>
      </c>
      <c r="E119" s="10">
        <f>($E$116+$E$117+$E$133)/(1-($D$119+$D$120+$D$121))*D119</f>
        <v>28.995352848550766</v>
      </c>
    </row>
    <row r="120" spans="1:5">
      <c r="A120" s="95"/>
      <c r="B120" s="79" t="s">
        <v>117</v>
      </c>
      <c r="C120" s="79"/>
      <c r="D120" s="32">
        <v>0.03</v>
      </c>
      <c r="E120" s="10">
        <f>($E$116+$E$117+$E$133)/(1-($D$119+$D$120+$D$121))*D120</f>
        <v>133.82470545484969</v>
      </c>
    </row>
    <row r="121" spans="1:5" s="62" customFormat="1" ht="15.75">
      <c r="A121" s="95"/>
      <c r="B121" s="79" t="s">
        <v>118</v>
      </c>
      <c r="C121" s="79"/>
      <c r="D121" s="32">
        <v>0.05</v>
      </c>
      <c r="E121" s="10">
        <f>($E$116+$E$117+$E$133)/(1-($D$119+$D$120+$D$121))*D121</f>
        <v>223.04117575808283</v>
      </c>
    </row>
    <row r="122" spans="1:5" ht="15.75">
      <c r="A122" s="75" t="s">
        <v>119</v>
      </c>
      <c r="B122" s="75"/>
      <c r="C122" s="75"/>
      <c r="D122" s="22">
        <f>(1+D116)*(1+D117)/(1-(D119+D120+D121))-1</f>
        <v>0.26436781609195426</v>
      </c>
      <c r="E122" s="40">
        <f>E116+E117+E119+E120+E121</f>
        <v>932.71764407925525</v>
      </c>
    </row>
    <row r="125" spans="1:5" ht="15.75">
      <c r="A125" s="84" t="s">
        <v>120</v>
      </c>
      <c r="B125" s="84"/>
      <c r="C125" s="84"/>
      <c r="D125" s="84"/>
      <c r="E125" s="84"/>
    </row>
    <row r="126" spans="1:5" ht="15.75">
      <c r="A126" s="85" t="s">
        <v>121</v>
      </c>
      <c r="B126" s="85"/>
      <c r="C126" s="85"/>
      <c r="D126" s="85"/>
      <c r="E126" s="4" t="s">
        <v>122</v>
      </c>
    </row>
    <row r="127" spans="1:5" ht="15.75">
      <c r="A127" s="75" t="s">
        <v>110</v>
      </c>
      <c r="B127" s="75"/>
      <c r="C127" s="75"/>
      <c r="D127" s="75"/>
      <c r="E127" s="19">
        <f>D40+D51+D81+D93</f>
        <v>0.64729999999999999</v>
      </c>
    </row>
    <row r="128" spans="1:5">
      <c r="A128" s="3" t="s">
        <v>2</v>
      </c>
      <c r="B128" s="88" t="s">
        <v>123</v>
      </c>
      <c r="C128" s="88"/>
      <c r="D128" s="88"/>
      <c r="E128" s="42">
        <f>E32</f>
        <v>1740.4970000000001</v>
      </c>
    </row>
    <row r="129" spans="1:5">
      <c r="A129" s="3" t="s">
        <v>4</v>
      </c>
      <c r="B129" s="88" t="s">
        <v>124</v>
      </c>
      <c r="C129" s="88"/>
      <c r="D129" s="88"/>
      <c r="E129" s="43">
        <f>E70</f>
        <v>1609.2606757824003</v>
      </c>
    </row>
    <row r="130" spans="1:5">
      <c r="A130" s="3" t="s">
        <v>7</v>
      </c>
      <c r="B130" s="88" t="s">
        <v>125</v>
      </c>
      <c r="C130" s="88"/>
      <c r="D130" s="88"/>
      <c r="E130" s="43">
        <f>E81</f>
        <v>123.7493367</v>
      </c>
    </row>
    <row r="131" spans="1:5">
      <c r="A131" s="3" t="s">
        <v>10</v>
      </c>
      <c r="B131" s="88" t="s">
        <v>126</v>
      </c>
      <c r="C131" s="88"/>
      <c r="D131" s="88"/>
      <c r="E131" s="43">
        <f>E102</f>
        <v>24.018858599999998</v>
      </c>
    </row>
    <row r="132" spans="1:5">
      <c r="A132" s="3" t="s">
        <v>33</v>
      </c>
      <c r="B132" s="80" t="s">
        <v>127</v>
      </c>
      <c r="C132" s="81"/>
      <c r="D132" s="82"/>
      <c r="E132" s="42">
        <f>E111</f>
        <v>30.58</v>
      </c>
    </row>
    <row r="133" spans="1:5" ht="15.75">
      <c r="A133" s="75" t="s">
        <v>152</v>
      </c>
      <c r="B133" s="75"/>
      <c r="C133" s="75"/>
      <c r="D133" s="75"/>
      <c r="E133" s="44">
        <f>SUM(E128:E132)</f>
        <v>3528.1058710824004</v>
      </c>
    </row>
    <row r="134" spans="1:5" s="60" customFormat="1" ht="15.75">
      <c r="A134" s="3" t="s">
        <v>35</v>
      </c>
      <c r="B134" s="88" t="s">
        <v>129</v>
      </c>
      <c r="C134" s="88"/>
      <c r="D134" s="88"/>
      <c r="E134" s="43">
        <f>E122</f>
        <v>932.71764407925525</v>
      </c>
    </row>
    <row r="135" spans="1:5" ht="15.75">
      <c r="A135" s="75" t="s">
        <v>130</v>
      </c>
      <c r="B135" s="75"/>
      <c r="C135" s="75"/>
      <c r="D135" s="75"/>
      <c r="E135" s="45">
        <f>E133+E134</f>
        <v>4460.8235151616555</v>
      </c>
    </row>
    <row r="136" spans="1:5" ht="15.75">
      <c r="A136" s="86" t="s">
        <v>136</v>
      </c>
      <c r="B136" s="86"/>
      <c r="C136" s="86"/>
      <c r="D136" s="86"/>
      <c r="E136" s="58">
        <f>E135/22</f>
        <v>202.76470523462069</v>
      </c>
    </row>
    <row r="137" spans="1:5">
      <c r="D137" s="108"/>
      <c r="E137" s="108"/>
    </row>
  </sheetData>
  <mergeCells count="134">
    <mergeCell ref="A136:D136"/>
    <mergeCell ref="D137:E137"/>
    <mergeCell ref="B130:D130"/>
    <mergeCell ref="B131:D131"/>
    <mergeCell ref="B132:D132"/>
    <mergeCell ref="A133:D133"/>
    <mergeCell ref="B134:D134"/>
    <mergeCell ref="A135:D135"/>
    <mergeCell ref="A122:C122"/>
    <mergeCell ref="A125:E125"/>
    <mergeCell ref="A126:D126"/>
    <mergeCell ref="A127:D127"/>
    <mergeCell ref="B128:D128"/>
    <mergeCell ref="B129:D129"/>
    <mergeCell ref="B117:C117"/>
    <mergeCell ref="A118:A121"/>
    <mergeCell ref="B118:E118"/>
    <mergeCell ref="B119:C119"/>
    <mergeCell ref="B120:C120"/>
    <mergeCell ref="B121:C121"/>
    <mergeCell ref="B109:D109"/>
    <mergeCell ref="B110:D110"/>
    <mergeCell ref="A111:D111"/>
    <mergeCell ref="A114:E114"/>
    <mergeCell ref="B115:C115"/>
    <mergeCell ref="B116:C116"/>
    <mergeCell ref="B101:C101"/>
    <mergeCell ref="A102:C102"/>
    <mergeCell ref="A105:E105"/>
    <mergeCell ref="B106:D106"/>
    <mergeCell ref="B107:D107"/>
    <mergeCell ref="B108:D108"/>
    <mergeCell ref="B95:C95"/>
    <mergeCell ref="B96:C96"/>
    <mergeCell ref="A97:D97"/>
    <mergeCell ref="A98:E98"/>
    <mergeCell ref="B99:C99"/>
    <mergeCell ref="B100:C100"/>
    <mergeCell ref="B89:C89"/>
    <mergeCell ref="B90:C90"/>
    <mergeCell ref="B91:C91"/>
    <mergeCell ref="B92:C92"/>
    <mergeCell ref="A93:C93"/>
    <mergeCell ref="A94:E94"/>
    <mergeCell ref="A81:C81"/>
    <mergeCell ref="A84:E84"/>
    <mergeCell ref="A85:E85"/>
    <mergeCell ref="B86:C86"/>
    <mergeCell ref="B87:C87"/>
    <mergeCell ref="B88:C88"/>
    <mergeCell ref="B75:C75"/>
    <mergeCell ref="B76:C76"/>
    <mergeCell ref="B77:C77"/>
    <mergeCell ref="B78:C78"/>
    <mergeCell ref="B79:C79"/>
    <mergeCell ref="B80:C80"/>
    <mergeCell ref="B67:C67"/>
    <mergeCell ref="B68:C68"/>
    <mergeCell ref="B69:C69"/>
    <mergeCell ref="A70:C70"/>
    <mergeCell ref="A73:E73"/>
    <mergeCell ref="B74:C74"/>
    <mergeCell ref="A61:E61"/>
    <mergeCell ref="B62:C62"/>
    <mergeCell ref="B63:C63"/>
    <mergeCell ref="A64:E64"/>
    <mergeCell ref="B65:C65"/>
    <mergeCell ref="B66:C66"/>
    <mergeCell ref="B55:D55"/>
    <mergeCell ref="B56:D56"/>
    <mergeCell ref="B57:D57"/>
    <mergeCell ref="B58:D58"/>
    <mergeCell ref="B59:D59"/>
    <mergeCell ref="A60:D60"/>
    <mergeCell ref="B49:C49"/>
    <mergeCell ref="B50:C50"/>
    <mergeCell ref="A51:C51"/>
    <mergeCell ref="A52:E52"/>
    <mergeCell ref="B53:C53"/>
    <mergeCell ref="B54:D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A40:C40"/>
    <mergeCell ref="A41:E41"/>
    <mergeCell ref="B42:C42"/>
    <mergeCell ref="B29:C29"/>
    <mergeCell ref="B30:C30"/>
    <mergeCell ref="B31:C31"/>
    <mergeCell ref="A32:D32"/>
    <mergeCell ref="A35:E35"/>
    <mergeCell ref="A36:E36"/>
    <mergeCell ref="A23:E23"/>
    <mergeCell ref="A24:E24"/>
    <mergeCell ref="B25:C25"/>
    <mergeCell ref="B26:C26"/>
    <mergeCell ref="B27:C27"/>
    <mergeCell ref="B28:C28"/>
    <mergeCell ref="B19:C19"/>
    <mergeCell ref="D19:E19"/>
    <mergeCell ref="B20:C20"/>
    <mergeCell ref="D20:E20"/>
    <mergeCell ref="B21:C21"/>
    <mergeCell ref="D21:E21"/>
    <mergeCell ref="A15:E15"/>
    <mergeCell ref="A16:E16"/>
    <mergeCell ref="B17:C17"/>
    <mergeCell ref="D17:E17"/>
    <mergeCell ref="B18:C18"/>
    <mergeCell ref="D18:E18"/>
    <mergeCell ref="B11:C11"/>
    <mergeCell ref="D11:E11"/>
    <mergeCell ref="B12:C12"/>
    <mergeCell ref="D12:E12"/>
    <mergeCell ref="C13:D13"/>
    <mergeCell ref="C14:D14"/>
    <mergeCell ref="A7:E7"/>
    <mergeCell ref="A8:E8"/>
    <mergeCell ref="B9:C9"/>
    <mergeCell ref="D9:E9"/>
    <mergeCell ref="B10:C10"/>
    <mergeCell ref="D10:E10"/>
    <mergeCell ref="A1:E1"/>
    <mergeCell ref="A2:E2"/>
    <mergeCell ref="A3:E3"/>
    <mergeCell ref="A4:E4"/>
    <mergeCell ref="A5:E5"/>
    <mergeCell ref="A6:E6"/>
  </mergeCells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zoomScaleSheetLayoutView="145" workbookViewId="0">
      <selection activeCell="C19" sqref="C19"/>
    </sheetView>
  </sheetViews>
  <sheetFormatPr defaultRowHeight="15"/>
  <cols>
    <col min="1" max="1" width="25.5703125" customWidth="1"/>
    <col min="2" max="2" width="22.5703125" bestFit="1" customWidth="1"/>
    <col min="3" max="3" width="12.5703125" bestFit="1" customWidth="1"/>
    <col min="4" max="5" width="20.7109375" bestFit="1" customWidth="1"/>
  </cols>
  <sheetData>
    <row r="1" spans="1:5" ht="15.75">
      <c r="A1" s="109" t="s">
        <v>154</v>
      </c>
      <c r="B1" s="109"/>
      <c r="C1" s="109"/>
      <c r="D1" s="109"/>
      <c r="E1" s="109"/>
    </row>
    <row r="2" spans="1:5" ht="15.75">
      <c r="A2" s="63" t="s">
        <v>155</v>
      </c>
      <c r="B2" s="63" t="s">
        <v>156</v>
      </c>
      <c r="C2" s="63" t="s">
        <v>157</v>
      </c>
      <c r="D2" s="63" t="s">
        <v>158</v>
      </c>
      <c r="E2" s="63" t="s">
        <v>159</v>
      </c>
    </row>
    <row r="3" spans="1:5" ht="15.75">
      <c r="A3" s="64" t="s">
        <v>160</v>
      </c>
      <c r="B3" s="65">
        <v>2</v>
      </c>
      <c r="C3" s="66">
        <v>60</v>
      </c>
      <c r="D3" s="67">
        <f t="shared" ref="D3:D13" si="0">B3*C3</f>
        <v>120</v>
      </c>
      <c r="E3" s="67">
        <f t="shared" ref="E3:E13" si="1">D3/12</f>
        <v>10</v>
      </c>
    </row>
    <row r="4" spans="1:5" ht="15.75">
      <c r="A4" s="64" t="s">
        <v>161</v>
      </c>
      <c r="B4" s="65">
        <v>2</v>
      </c>
      <c r="C4" s="66">
        <v>35</v>
      </c>
      <c r="D4" s="67">
        <f t="shared" si="0"/>
        <v>70</v>
      </c>
      <c r="E4" s="67">
        <f t="shared" si="1"/>
        <v>5.833333333333333</v>
      </c>
    </row>
    <row r="5" spans="1:5" ht="15.75">
      <c r="A5" s="64" t="s">
        <v>162</v>
      </c>
      <c r="B5" s="65">
        <v>2</v>
      </c>
      <c r="C5" s="66">
        <v>8.5</v>
      </c>
      <c r="D5" s="67">
        <f t="shared" si="0"/>
        <v>17</v>
      </c>
      <c r="E5" s="67">
        <f t="shared" si="1"/>
        <v>1.4166666666666667</v>
      </c>
    </row>
    <row r="6" spans="1:5" ht="15.75">
      <c r="A6" s="64" t="s">
        <v>163</v>
      </c>
      <c r="B6" s="65">
        <v>1</v>
      </c>
      <c r="C6" s="66">
        <v>60</v>
      </c>
      <c r="D6" s="67">
        <f t="shared" si="0"/>
        <v>60</v>
      </c>
      <c r="E6" s="67">
        <f t="shared" si="1"/>
        <v>5</v>
      </c>
    </row>
    <row r="7" spans="1:5" ht="15.75">
      <c r="A7" s="64" t="s">
        <v>164</v>
      </c>
      <c r="B7" s="65">
        <v>1</v>
      </c>
      <c r="C7" s="68">
        <v>100</v>
      </c>
      <c r="D7" s="67">
        <f t="shared" si="0"/>
        <v>100</v>
      </c>
      <c r="E7" s="67">
        <f t="shared" si="1"/>
        <v>8.3333333333333339</v>
      </c>
    </row>
    <row r="8" spans="1:5" ht="15.75">
      <c r="A8" s="64" t="s">
        <v>165</v>
      </c>
      <c r="B8" s="65">
        <v>0</v>
      </c>
      <c r="C8" s="68">
        <v>35</v>
      </c>
      <c r="D8" s="67">
        <f t="shared" si="0"/>
        <v>0</v>
      </c>
      <c r="E8" s="67">
        <f t="shared" si="1"/>
        <v>0</v>
      </c>
    </row>
    <row r="9" spans="1:5" ht="15.75">
      <c r="A9" s="69" t="s">
        <v>166</v>
      </c>
      <c r="B9" s="70">
        <v>0</v>
      </c>
      <c r="C9" s="71">
        <v>10</v>
      </c>
      <c r="D9" s="67">
        <f t="shared" si="0"/>
        <v>0</v>
      </c>
      <c r="E9" s="67">
        <f t="shared" si="1"/>
        <v>0</v>
      </c>
    </row>
    <row r="10" spans="1:5" ht="15.75">
      <c r="A10" s="72" t="s">
        <v>167</v>
      </c>
      <c r="B10" s="70">
        <v>0</v>
      </c>
      <c r="C10" s="67">
        <v>15</v>
      </c>
      <c r="D10" s="67">
        <f t="shared" si="0"/>
        <v>0</v>
      </c>
      <c r="E10" s="67">
        <f t="shared" si="1"/>
        <v>0</v>
      </c>
    </row>
    <row r="11" spans="1:5" ht="15.75">
      <c r="A11" s="72" t="s">
        <v>168</v>
      </c>
      <c r="B11" s="70">
        <v>0</v>
      </c>
      <c r="C11" s="67">
        <v>16.100000000000001</v>
      </c>
      <c r="D11" s="67">
        <f t="shared" si="0"/>
        <v>0</v>
      </c>
      <c r="E11" s="67">
        <f t="shared" si="1"/>
        <v>0</v>
      </c>
    </row>
    <row r="12" spans="1:5" ht="15.75">
      <c r="A12" s="72" t="s">
        <v>169</v>
      </c>
      <c r="B12" s="70">
        <v>0</v>
      </c>
      <c r="C12" s="67">
        <v>2.5</v>
      </c>
      <c r="D12" s="67">
        <f t="shared" si="0"/>
        <v>0</v>
      </c>
      <c r="E12" s="67">
        <f t="shared" si="1"/>
        <v>0</v>
      </c>
    </row>
    <row r="13" spans="1:5" ht="15.75">
      <c r="A13" s="72" t="s">
        <v>170</v>
      </c>
      <c r="B13" s="70">
        <v>0</v>
      </c>
      <c r="C13" s="67">
        <v>35</v>
      </c>
      <c r="D13" s="67">
        <f t="shared" si="0"/>
        <v>0</v>
      </c>
      <c r="E13" s="67">
        <f t="shared" si="1"/>
        <v>0</v>
      </c>
    </row>
    <row r="14" spans="1:5" ht="15.75">
      <c r="A14" s="110" t="s">
        <v>171</v>
      </c>
      <c r="B14" s="110"/>
      <c r="C14" s="73">
        <f>SUM(C3:C13)</f>
        <v>377.1</v>
      </c>
      <c r="D14" s="73">
        <f>SUM(D3:D13)</f>
        <v>367</v>
      </c>
      <c r="E14" s="73">
        <f>SUM(E3:E13)</f>
        <v>30.583333333333336</v>
      </c>
    </row>
    <row r="15" spans="1:5" ht="15.75">
      <c r="A15" s="111" t="s">
        <v>172</v>
      </c>
      <c r="B15" s="111"/>
      <c r="C15" s="111"/>
      <c r="D15" s="111"/>
      <c r="E15" s="46">
        <f>E14</f>
        <v>30.583333333333336</v>
      </c>
    </row>
  </sheetData>
  <mergeCells count="3">
    <mergeCell ref="A1:E1"/>
    <mergeCell ref="A14:B14"/>
    <mergeCell ref="A15:D15"/>
  </mergeCells>
  <pageMargins left="0" right="0" top="0.39370078740157477" bottom="0.39370078740157477" header="0" footer="0"/>
  <pageSetup paperSize="9" scale="98" fitToWidth="0" fitToHeight="0" pageOrder="overThenDown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Vigia 12h diurno</vt:lpstr>
      <vt:lpstr>Vigia 12h noturno</vt:lpstr>
      <vt:lpstr>Vigia 16h-01h</vt:lpstr>
      <vt:lpstr>Vigia 17h-02h</vt:lpstr>
      <vt:lpstr>Uniforme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Benetti</dc:creator>
  <cp:lastModifiedBy>Alberto Junior</cp:lastModifiedBy>
  <cp:revision>31</cp:revision>
  <cp:lastPrinted>2022-07-05T17:36:03Z</cp:lastPrinted>
  <dcterms:created xsi:type="dcterms:W3CDTF">2006-09-25T12:47:36Z</dcterms:created>
  <dcterms:modified xsi:type="dcterms:W3CDTF">2022-07-05T17:36:33Z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